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8" windowWidth="14808" windowHeight="8016" activeTab="1"/>
  </bookViews>
  <sheets>
    <sheet name="Приложение 2" sheetId="1" r:id="rId1"/>
    <sheet name="Приложение 3 " sheetId="2" r:id="rId2"/>
    <sheet name="Лист3" sheetId="3" r:id="rId3"/>
  </sheets>
  <definedNames>
    <definedName name="_xlnm._FilterDatabase" localSheetId="1" hidden="1">'Приложение 3 '!$A$6:$I$239</definedName>
    <definedName name="_xlnm.Print_Titles" localSheetId="1">'Приложение 3 '!$4:$5</definedName>
    <definedName name="_xlnm.Print_Area" localSheetId="0">'Приложение 2'!$A$1:$G$148</definedName>
    <definedName name="_xlnm.Print_Area" localSheetId="1">'Приложение 3 '!$A$1:$G$265</definedName>
  </definedNames>
  <calcPr fullCalcOnLoad="1"/>
</workbook>
</file>

<file path=xl/sharedStrings.xml><?xml version="1.0" encoding="utf-8"?>
<sst xmlns="http://schemas.openxmlformats.org/spreadsheetml/2006/main" count="569" uniqueCount="113">
  <si>
    <t>Ресурсное обеспечение реализации муниципальной программы за счет средств городского бюджета</t>
  </si>
  <si>
    <t>Статус</t>
  </si>
  <si>
    <t>Ответственный исполнитель, соисполнитель, участник</t>
  </si>
  <si>
    <t>Всего</t>
  </si>
  <si>
    <t>Муниципальная программа</t>
  </si>
  <si>
    <t>Мероприятия текущего периода</t>
  </si>
  <si>
    <t>Кредиторская задолженность за предыдущий период</t>
  </si>
  <si>
    <t>Основное мероприятие 1</t>
  </si>
  <si>
    <t>Мероприятия, направленные на улучшение санитарного состояния и облика городского округа</t>
  </si>
  <si>
    <t>Мероприятие 1.1</t>
  </si>
  <si>
    <t>Мероприятие 1.2</t>
  </si>
  <si>
    <t>Мероприятие 1.3</t>
  </si>
  <si>
    <t>Основное мероприятие 2</t>
  </si>
  <si>
    <t>Мероприятия, направленные на обеспечение освещения территории городского округа</t>
  </si>
  <si>
    <t>Мероприятие 2.1</t>
  </si>
  <si>
    <t>Мероприятие 2.2</t>
  </si>
  <si>
    <t>Мероприятия по обеспечению бесперебойной работы объектов уличного освещения и светофорного хозяйства  городского округа</t>
  </si>
  <si>
    <t>Предоставление возможности размещения светильников и провода уличного освещения на опорах воздушных линий электропередачи филиала «Электрические сети ЕАО» АО «ДРСК» (оплата за аренду)</t>
  </si>
  <si>
    <t>Основное мероприятие 3</t>
  </si>
  <si>
    <t>Мероприятия, направленные на благоустройство мест массового культурного досуга и активного отдыха жителей городского округа</t>
  </si>
  <si>
    <t>Текущее содержание, ремонт фонтанных комплексов городского округа</t>
  </si>
  <si>
    <t>Мероприятие 3.2</t>
  </si>
  <si>
    <t>Экспертиза (обследование) технического состояния фонтанных комплексов</t>
  </si>
  <si>
    <t>Мероприятие 3.3</t>
  </si>
  <si>
    <t>Капитальный ремонт фонтанов на пешеходной зоне ул. Шолом-Алейхема</t>
  </si>
  <si>
    <t>Мероприятие 3.4</t>
  </si>
  <si>
    <t>Размещение оборудования для эксплуатации электрощитовой фонтана на Привокзальной площади в здании железнодорожного вокзала (оплата за аренду)</t>
  </si>
  <si>
    <t>Газоснабжение монументального объекта «Огонь Славы» (оплата за использование сжиженного газа)</t>
  </si>
  <si>
    <t>Техническое оснащение и подготовка к проведению праздничных мероприятий на территории городского округа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</si>
  <si>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</si>
  <si>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</si>
  <si>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</si>
  <si>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</si>
  <si>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</si>
  <si>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</si>
  <si>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 xml:space="preserve">городской бюджет </t>
  </si>
  <si>
    <t>Устройство и ремонт дворовых и поселковых спортивных площадок, в том числе:</t>
  </si>
  <si>
    <t>Текущее содержание скверов, площадей, памятников, обелисков, мемориальных  досок, включая их частичную реставрацию</t>
  </si>
  <si>
    <t>Мероприятие 1.6</t>
  </si>
  <si>
    <t>Мероприятие 3.10</t>
  </si>
  <si>
    <t>Благоустройство территории в муниципальном образовании «Город Биробиджан» Еврейской автономной области в 2020-2022 годах</t>
  </si>
  <si>
    <t>2020 год</t>
  </si>
  <si>
    <t>2021 год</t>
  </si>
  <si>
    <t>2022 год</t>
  </si>
  <si>
    <t>Участник 1 – управление ЖКХ мэрии города</t>
  </si>
  <si>
    <t>Участник 2 – подрядные организации</t>
  </si>
  <si>
    <t>Проведение работ по удалению аварийных деревьев по поступившим заявкам</t>
  </si>
  <si>
    <t>Ответственный исполнитель, участник 1 – управление ЖКХ мэрии города</t>
  </si>
  <si>
    <t>Мероприятия по санитарному содержанию городского округа</t>
  </si>
  <si>
    <t>Мероприятия по озеленению, содержанию зеленых насаждений, удалению аварийных деревьев на территории городского округа</t>
  </si>
  <si>
    <t>Мероприятие по обустройству мест массового культурного досуга и активного отдыха жителей городского округа</t>
  </si>
  <si>
    <t>Мероприятие 3.1</t>
  </si>
  <si>
    <t>Мероприятия по обустройству мест массового культурного досуга и активного отдыха жителей городского округа</t>
  </si>
  <si>
    <t>Содержание и уборка территории улиц, площадей, тротуаров (за исключением придомовой территории), мостов  городского округа</t>
  </si>
  <si>
    <t>Ремонт и обслуживание колодцев нецентрализованного водоснабжения городского округа</t>
  </si>
  <si>
    <t>Капитальный ремонт колодцев нецентрализованного водоснабжения городского округа, в том числе по адресам:</t>
  </si>
  <si>
    <t>Мероприятие 1.4</t>
  </si>
  <si>
    <t>Проведение работ по посадке зеленых насаждений, санитарной подрезке и удалению аварийных деревьев на территории городского округа</t>
  </si>
  <si>
    <t>Демонтаж и вывоз объектов некапитального строительства из дворовых территорий городского округа по поступившим заявкам</t>
  </si>
  <si>
    <t>Мероприятие 1.5</t>
  </si>
  <si>
    <t>Мероприятия по содержанию уличного освещения в муниципальном образовании «Город Биробиджан» Еврейской автономной области</t>
  </si>
  <si>
    <t>Текущее содержание уличного освещения городского округа</t>
  </si>
  <si>
    <t>Мероприятие 2.3</t>
  </si>
  <si>
    <t>Мероприятие 2.4</t>
  </si>
  <si>
    <t>Мероприятие 2.5</t>
  </si>
  <si>
    <t>Мероприятия по содержанию, оборудованию и благоустройству площадей, скверов, фонтанов, памятников и мемориальных досок в городском округе</t>
  </si>
  <si>
    <t>Техническое обслуживание монументального объекта «Огонь Славы», находящегося на территории городского округа</t>
  </si>
  <si>
    <t>Мероприятие 3.5</t>
  </si>
  <si>
    <t>Ремонт, установка скамеек, урн на территории городского округа, по поступившим заявкам</t>
  </si>
  <si>
    <t>Мероприятие 3.6</t>
  </si>
  <si>
    <t>Мероприятие 3.7</t>
  </si>
  <si>
    <t>Оформление городского округа к Новогодним праздникам</t>
  </si>
  <si>
    <t>Мероприятие 3.8</t>
  </si>
  <si>
    <t>Мероприятие 3.9</t>
  </si>
  <si>
    <t>Проведение работ по демонтажу Новогоднего оформления городского  округа</t>
  </si>
  <si>
    <t>Капитальный ремонт колодцев нецентрализованного водоснабжения городского округа, в том числе по адресам</t>
  </si>
  <si>
    <t>Прочие мероприятия по санитарному содержанию городского округа</t>
  </si>
  <si>
    <t>Наименование муниципальной программы, подпрограммы, основного мероприятия, мероприятия</t>
  </si>
  <si>
    <t xml:space="preserve">Приложение 3
к муниципальной программе «Благоустройство территории в муниципальном образовании «Город Биробиджан» Еврейской автономной области в 2020-2022 годах»
</t>
  </si>
  <si>
    <t xml:space="preserve">Приложение 2
к муниципальной программе «Благоустройство территории в муниципальном образовании «Город Биробиджан» Еврейской автономной области в 2020-2022 годах»
</t>
  </si>
  <si>
    <t>Обустройство мест для проведения обряда освящения воды в проруби в рамках мероприятий православного праздника «Крещение Господне» на территории городского округа</t>
  </si>
  <si>
    <t>Мероприятие 2.6</t>
  </si>
  <si>
    <t>Проектирование объектов электроснабжения городского округа</t>
  </si>
  <si>
    <t xml:space="preserve">Очистка территории городского округа от несанкционированных свалок, мест размещения коммунальных и прочих видов отходов </t>
  </si>
  <si>
    <t>Техническое обслуживание и ремонт объектов электроснабжения (ВЛ, КЛ, ТП) городского округа</t>
  </si>
  <si>
    <t>Технологическое присоединение линий уличного освещения и объектов электроснабжения городского округа к электроустановкам</t>
  </si>
  <si>
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 Биробиджан» Еврейской автономной области, в том числе:</t>
  </si>
  <si>
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 Биробиджан» Еврейской автономной области (текущций период)</t>
  </si>
  <si>
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 Биробиджан» Еврейской автономной области (кредиторская задолженность)</t>
  </si>
  <si>
    <r>
  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>Биробиджан» Еврейской автономной области, в том числе:</t>
    </r>
  </si>
  <si>
    <t>Мероприятие 3.11</t>
  </si>
  <si>
    <t>Мероприятие 3.12</t>
  </si>
  <si>
    <t>Мероприятие 3.13</t>
  </si>
  <si>
    <t xml:space="preserve">Мероприятие 3.12                                           </t>
  </si>
  <si>
    <t xml:space="preserve">Мероприятие 3.11                  </t>
  </si>
  <si>
    <t>Комплексное оформление мест проведения мероприятий городского округа</t>
  </si>
  <si>
    <t xml:space="preserve">Разработка проектно-сметной документации ремонта фонтанов и обследование инженерных систем фонтанов городского округа, в том числе:                                                                                                             - обследование инженерных систем фонтанов на привокзальной и Театральной площадях г. Биробиджан;
- разработка проектно-сметной документации ремонта фонтана на Театральной площади;
- разработка проектно-сметной документации ремонта фонтана на привокзальной площади  железнодорожного вокзала 
г. Биробиджан
</t>
  </si>
  <si>
    <t xml:space="preserve">Комплексное оформление мест проведения мероприятий городского округа
   </t>
  </si>
  <si>
    <t xml:space="preserve">Разработка концепции комплексного оформления мест проведения фестивальных мероприятий, праздничного и тематического оформления городского округа,  разработка архитектурно-планировочной концепции,  в том числе:                                                                                                                                     - разработка концепции комплексного оформления мест проведения фестивальных мероприятий городского округа;
- разработка концепции праздничного и тематического оформления городского округа на период 2020-2021 гг.;
- разработка архитектурно-планировочной концепции площади Ленина в г. Биробиджане;
- разработка архитектурно-планировочной концепции набережной  р. Бира в г. Биробиджане;                                                         - разработка и подбор малых архитектурных форм концепции набережной  р. Бира в г. Биробиджан 
</t>
  </si>
  <si>
    <t>Разработка концепции комплексного оформления мест проведения фестивальных мероприятий, праздничного и тематического оформления городского округа,  разработка архитектурно-планировочной концепции,  в том числе:                                                                                                                                     - разработка концепции комплексного оформления мест проведения фестивальных мероприятий городского округа;
- разработка концепции праздничного и тематического оформления городского округа на период 2020-2021 гг.;
- разработка архитектурно-планировочной концепции площади Ленина в г. Биробиджане;
- разработка архитектурно-планировочной концепции набережной  р. Бира в г. Биробиджане; 
- разработка и подбор малых архитектурных форм концепции набережной  р. Бира в г. Биробиджан</t>
  </si>
  <si>
    <t>Прочие мероприятия, направленные на поддержание облика городского округа</t>
  </si>
  <si>
    <t>Мероприятие 1.7</t>
  </si>
  <si>
    <t>Проектирование части территорий городского кладбища</t>
  </si>
  <si>
    <t>Объемы бюджетных ассигнований* (тыс. рублей), годы</t>
  </si>
  <si>
    <t>Всего, в том числе:</t>
  </si>
  <si>
    <t>Оценка расходов* (тыс. рублей), годы</t>
  </si>
  <si>
    <t>в районе дома № 17  по ул. Донецкой, п. Кирпичики;                                   в районе дома № 5  по ул. Аврора, п. Кирпичики;                                              в районе дома № 5  по ул. Одесской, п. Кирпичики</t>
  </si>
  <si>
    <t>в районе дома № 22 по ул. Ургальской;
в районе дома № 13 по пер. Путейский</t>
  </si>
  <si>
    <t>Благоустройство детских и спортивных площадок на территории городского округа,  в том числе:                                                                            - дворовой территории многоквартирного дома № 77а по                         ул. Пионерской;                                                                                             - дворовой территории многоквартирного дома № 8 по                       ул. Парковой;                                                                                                             - дворовой территории многоквартирного дома № 66 по                            ул. Советской;                                                                                                             - дворовой территории многоквартирного дома № 6 по                          ул. Казакевича;                                                                                                    - дворовой территории многоквартирного дома № 13 по                           ул. 40 лет Победы;                                                                                                        - дворовой территории многоквартирного дома № 4 по                              ул. Широкой;                                                                                                        - детской площадки по пр. 60-летия СССР, 14;                                                             - детской площадки по ул. Школьной, 15;                                                     - спортивной площадки по ул. Олега Кошевого</t>
  </si>
  <si>
    <t xml:space="preserve">в районе дома № 17  по ул. Донецкой, п. Кирпичики;                                   в районе дома № 5  по ул. Аврора, п. Кирпичики;                                              в районе дома № 5  по ул. Одесской, п. Кирпичики
</t>
  </si>
  <si>
    <t xml:space="preserve">в районе дома № 22 по ул. Ургальской;
в районе дома № 13 по пер. Путейский
</t>
  </si>
  <si>
    <t xml:space="preserve">Исключён постановлением мэрии города от 17.02.2022 № 245;                                                                                                        в районе дома № 1 по ул. Батарейной, п. Швейный;                                       в районе дома № 26 по ул. Центральной, п. Швейный;                                             в районе дома № 7 по ул. Транспортной, п. Железнодорожный;                       в районе дома № 2 по ул. Бирофельдской, п. Заречье;                              в районе дома № 3 по пер. Труда, п. Заречье                   </t>
  </si>
  <si>
    <t xml:space="preserve">Исключён постановлением мэрии города от 17.02.2022 № 245;                                                                                                        в районе дома № 1 по ул. Батарейной, п. Швейный;                                       в районе дома № 26 по ул. Центральной, п. Швейный;                                             в районе дома № 7 по ул. Транспортной,                                                             п. Железнодорожный;                                                                      в районе дома № 2 по ул. Бирофельдской, п. Заречье;                              в районе дома № 3 по пер. Труда, п. Заречье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</si>
</sst>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ourier New"/>
      <family val="3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53" applyFont="1" applyFill="1">
      <alignment/>
      <protection/>
    </xf>
    <xf numFmtId="0" fontId="25" fillId="0" borderId="0" xfId="53" applyFont="1" applyFill="1">
      <alignment/>
      <protection/>
    </xf>
    <xf numFmtId="174" fontId="3" fillId="0" borderId="10" xfId="53" applyNumberFormat="1" applyFont="1" applyFill="1" applyBorder="1" applyAlignment="1">
      <alignment horizontal="center" vertical="top" wrapText="1"/>
      <protection/>
    </xf>
    <xf numFmtId="174" fontId="4" fillId="0" borderId="10" xfId="53" applyNumberFormat="1" applyFont="1" applyFill="1" applyBorder="1" applyAlignment="1">
      <alignment horizontal="center" vertical="top" wrapText="1"/>
      <protection/>
    </xf>
    <xf numFmtId="0" fontId="25" fillId="0" borderId="0" xfId="53" applyFont="1" applyFill="1" applyAlignment="1">
      <alignment wrapText="1"/>
      <protection/>
    </xf>
    <xf numFmtId="174" fontId="25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horizontal="right" vertical="center"/>
      <protection/>
    </xf>
    <xf numFmtId="174" fontId="3" fillId="0" borderId="0" xfId="53" applyNumberFormat="1" applyFont="1" applyFill="1" applyBorder="1" applyAlignment="1">
      <alignment horizontal="right" vertical="center"/>
      <protection/>
    </xf>
    <xf numFmtId="4" fontId="3" fillId="0" borderId="0" xfId="53" applyNumberFormat="1" applyFont="1" applyFill="1" applyAlignment="1">
      <alignment horizontal="right" vertical="center"/>
      <protection/>
    </xf>
    <xf numFmtId="4" fontId="3" fillId="0" borderId="0" xfId="53" applyNumberFormat="1" applyFont="1" applyFill="1" applyBorder="1" applyAlignment="1">
      <alignment horizontal="right" vertical="center"/>
      <protection/>
    </xf>
    <xf numFmtId="175" fontId="3" fillId="0" borderId="0" xfId="53" applyNumberFormat="1" applyFont="1" applyFill="1" applyAlignment="1">
      <alignment horizontal="right" vertical="center"/>
      <protection/>
    </xf>
    <xf numFmtId="175" fontId="3" fillId="0" borderId="0" xfId="53" applyNumberFormat="1" applyFont="1" applyFill="1" applyBorder="1" applyAlignment="1">
      <alignment horizontal="right" vertical="center"/>
      <protection/>
    </xf>
    <xf numFmtId="0" fontId="3" fillId="0" borderId="0" xfId="53" applyFont="1" applyFill="1" applyAlignment="1">
      <alignment wrapText="1"/>
      <protection/>
    </xf>
    <xf numFmtId="0" fontId="4" fillId="0" borderId="0" xfId="53" applyFont="1" applyFill="1" applyAlignment="1">
      <alignment wrapText="1"/>
      <protection/>
    </xf>
    <xf numFmtId="0" fontId="4" fillId="0" borderId="0" xfId="53" applyFont="1" applyFill="1">
      <alignment/>
      <protection/>
    </xf>
    <xf numFmtId="0" fontId="4" fillId="0" borderId="0" xfId="53" applyFont="1" applyFill="1" applyBorder="1">
      <alignment/>
      <protection/>
    </xf>
    <xf numFmtId="0" fontId="25" fillId="0" borderId="0" xfId="53" applyFont="1" applyFill="1" applyAlignment="1">
      <alignment vertical="top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26" fillId="0" borderId="0" xfId="53" applyFont="1" applyFill="1" applyAlignment="1">
      <alignment wrapText="1"/>
      <protection/>
    </xf>
    <xf numFmtId="0" fontId="26" fillId="0" borderId="0" xfId="53" applyFont="1" applyFill="1" applyBorder="1" applyAlignment="1">
      <alignment wrapText="1"/>
      <protection/>
    </xf>
    <xf numFmtId="1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74" fontId="4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6" fillId="0" borderId="0" xfId="53" applyFont="1" applyFill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25" fillId="0" borderId="12" xfId="0" applyFont="1" applyFill="1" applyBorder="1" applyAlignment="1">
      <alignment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0" fontId="4" fillId="0" borderId="12" xfId="53" applyFont="1" applyFill="1" applyBorder="1" applyAlignment="1">
      <alignment horizontal="left" vertical="top" wrapText="1"/>
      <protection/>
    </xf>
    <xf numFmtId="0" fontId="4" fillId="0" borderId="13" xfId="53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25" fillId="0" borderId="13" xfId="0" applyFont="1" applyFill="1" applyBorder="1" applyAlignment="1">
      <alignment/>
    </xf>
    <xf numFmtId="0" fontId="4" fillId="0" borderId="10" xfId="53" applyFont="1" applyFill="1" applyBorder="1" applyAlignment="1">
      <alignment vertical="top" wrapText="1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3" fillId="0" borderId="11" xfId="53" applyFont="1" applyFill="1" applyBorder="1" applyAlignment="1">
      <alignment vertical="top" wrapText="1"/>
      <protection/>
    </xf>
    <xf numFmtId="0" fontId="3" fillId="0" borderId="12" xfId="53" applyFont="1" applyFill="1" applyBorder="1" applyAlignment="1">
      <alignment vertical="top" wrapText="1"/>
      <protection/>
    </xf>
    <xf numFmtId="0" fontId="3" fillId="0" borderId="13" xfId="53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view="pageBreakPreview" zoomScale="90" zoomScaleNormal="80" zoomScaleSheetLayoutView="90" zoomScalePageLayoutView="0" workbookViewId="0" topLeftCell="A1">
      <selection activeCell="A77" sqref="A1:IV16384"/>
    </sheetView>
  </sheetViews>
  <sheetFormatPr defaultColWidth="9.140625" defaultRowHeight="15"/>
  <cols>
    <col min="1" max="1" width="26.8515625" style="1" customWidth="1"/>
    <col min="2" max="2" width="58.7109375" style="1" customWidth="1"/>
    <col min="3" max="3" width="35.00390625" style="1" customWidth="1"/>
    <col min="4" max="4" width="12.140625" style="1" customWidth="1"/>
    <col min="5" max="6" width="11.7109375" style="1" customWidth="1"/>
    <col min="7" max="7" width="12.28125" style="1" customWidth="1"/>
    <col min="8" max="8" width="18.28125" style="2" customWidth="1"/>
    <col min="9" max="16384" width="9.140625" style="2" customWidth="1"/>
  </cols>
  <sheetData>
    <row r="1" spans="4:7" ht="93" customHeight="1">
      <c r="D1" s="30" t="s">
        <v>79</v>
      </c>
      <c r="E1" s="30"/>
      <c r="F1" s="30"/>
      <c r="G1" s="30"/>
    </row>
    <row r="2" spans="4:7" ht="28.5" customHeight="1">
      <c r="D2" s="30"/>
      <c r="E2" s="30"/>
      <c r="F2" s="30"/>
      <c r="G2" s="30"/>
    </row>
    <row r="3" spans="1:7" ht="21.75" customHeight="1">
      <c r="A3" s="39" t="s">
        <v>0</v>
      </c>
      <c r="B3" s="39"/>
      <c r="C3" s="39"/>
      <c r="D3" s="39"/>
      <c r="E3" s="39"/>
      <c r="F3" s="39"/>
      <c r="G3" s="39"/>
    </row>
    <row r="5" spans="1:7" ht="35.25" customHeight="1">
      <c r="A5" s="40" t="s">
        <v>1</v>
      </c>
      <c r="B5" s="40" t="s">
        <v>77</v>
      </c>
      <c r="C5" s="40" t="s">
        <v>2</v>
      </c>
      <c r="D5" s="40" t="s">
        <v>103</v>
      </c>
      <c r="E5" s="40"/>
      <c r="F5" s="40"/>
      <c r="G5" s="40"/>
    </row>
    <row r="6" spans="1:7" ht="19.5" customHeight="1">
      <c r="A6" s="40"/>
      <c r="B6" s="40"/>
      <c r="C6" s="40"/>
      <c r="D6" s="21" t="s">
        <v>3</v>
      </c>
      <c r="E6" s="21" t="s">
        <v>41</v>
      </c>
      <c r="F6" s="21" t="s">
        <v>42</v>
      </c>
      <c r="G6" s="21" t="s">
        <v>43</v>
      </c>
    </row>
    <row r="7" spans="1:7" ht="14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8.75" customHeight="1">
      <c r="A8" s="36" t="s">
        <v>4</v>
      </c>
      <c r="B8" s="36" t="s">
        <v>40</v>
      </c>
      <c r="C8" s="27" t="s">
        <v>104</v>
      </c>
      <c r="D8" s="4">
        <f>SUM(E8:G8)</f>
        <v>226713.3</v>
      </c>
      <c r="E8" s="29">
        <f>E9+E10</f>
        <v>71982.5</v>
      </c>
      <c r="F8" s="29">
        <f>F9+F10</f>
        <v>77593.8</v>
      </c>
      <c r="G8" s="29">
        <f>G9+G10</f>
        <v>77137</v>
      </c>
    </row>
    <row r="9" spans="1:7" ht="14.25">
      <c r="A9" s="37"/>
      <c r="B9" s="37"/>
      <c r="C9" s="26" t="s">
        <v>5</v>
      </c>
      <c r="D9" s="3">
        <f>SUM(E9:G9)</f>
        <v>226657.1</v>
      </c>
      <c r="E9" s="3">
        <f>E11-E10</f>
        <v>71926.3</v>
      </c>
      <c r="F9" s="3">
        <f>F11-F10</f>
        <v>77593.8</v>
      </c>
      <c r="G9" s="3">
        <f>G11-G10</f>
        <v>77137</v>
      </c>
    </row>
    <row r="10" spans="1:7" ht="27">
      <c r="A10" s="37"/>
      <c r="B10" s="37"/>
      <c r="C10" s="26" t="s">
        <v>6</v>
      </c>
      <c r="D10" s="3">
        <f>SUM(E10:G10)</f>
        <v>56.2</v>
      </c>
      <c r="E10" s="3">
        <f aca="true" t="shared" si="0" ref="E10:G11">E15+E61+E98</f>
        <v>56.2</v>
      </c>
      <c r="F10" s="3">
        <f t="shared" si="0"/>
        <v>0</v>
      </c>
      <c r="G10" s="3">
        <f t="shared" si="0"/>
        <v>0</v>
      </c>
    </row>
    <row r="11" spans="1:7" ht="35.25" customHeight="1">
      <c r="A11" s="37"/>
      <c r="B11" s="37"/>
      <c r="C11" s="26" t="s">
        <v>47</v>
      </c>
      <c r="D11" s="3">
        <f>SUM(E11:G11)</f>
        <v>226713.3</v>
      </c>
      <c r="E11" s="3">
        <f t="shared" si="0"/>
        <v>71982.5</v>
      </c>
      <c r="F11" s="3">
        <f t="shared" si="0"/>
        <v>77593.8</v>
      </c>
      <c r="G11" s="3">
        <f t="shared" si="0"/>
        <v>77137</v>
      </c>
    </row>
    <row r="12" spans="1:7" ht="15" customHeight="1">
      <c r="A12" s="37"/>
      <c r="B12" s="38"/>
      <c r="C12" s="26" t="s">
        <v>45</v>
      </c>
      <c r="D12" s="3">
        <f>SUM(E12:G12)</f>
        <v>0</v>
      </c>
      <c r="E12" s="3">
        <v>0</v>
      </c>
      <c r="F12" s="3">
        <v>0</v>
      </c>
      <c r="G12" s="3">
        <v>0</v>
      </c>
    </row>
    <row r="13" spans="1:7" ht="14.25">
      <c r="A13" s="41" t="s">
        <v>7</v>
      </c>
      <c r="B13" s="41" t="s">
        <v>8</v>
      </c>
      <c r="C13" s="27" t="s">
        <v>104</v>
      </c>
      <c r="D13" s="4">
        <f aca="true" t="shared" si="1" ref="D13:D21">E13+F13+G13</f>
        <v>164429.3</v>
      </c>
      <c r="E13" s="4">
        <f>E14+E15</f>
        <v>53088</v>
      </c>
      <c r="F13" s="4">
        <f>F14+F15</f>
        <v>54756.3</v>
      </c>
      <c r="G13" s="4">
        <f>G14+G15</f>
        <v>56585</v>
      </c>
    </row>
    <row r="14" spans="1:7" ht="14.25">
      <c r="A14" s="41"/>
      <c r="B14" s="41"/>
      <c r="C14" s="26" t="s">
        <v>5</v>
      </c>
      <c r="D14" s="3">
        <f t="shared" si="1"/>
        <v>164429.3</v>
      </c>
      <c r="E14" s="3">
        <f>E16-E15</f>
        <v>53088</v>
      </c>
      <c r="F14" s="3">
        <f>F16-F15</f>
        <v>54756.3</v>
      </c>
      <c r="G14" s="3">
        <f>G16-G15</f>
        <v>56585</v>
      </c>
    </row>
    <row r="15" spans="1:7" ht="27">
      <c r="A15" s="41"/>
      <c r="B15" s="41"/>
      <c r="C15" s="26" t="s">
        <v>6</v>
      </c>
      <c r="D15" s="3">
        <f t="shared" si="1"/>
        <v>0</v>
      </c>
      <c r="E15" s="3">
        <v>0</v>
      </c>
      <c r="F15" s="3">
        <v>0</v>
      </c>
      <c r="G15" s="3">
        <v>0</v>
      </c>
    </row>
    <row r="16" spans="1:7" ht="27">
      <c r="A16" s="41"/>
      <c r="B16" s="41"/>
      <c r="C16" s="26" t="s">
        <v>44</v>
      </c>
      <c r="D16" s="3">
        <f t="shared" si="1"/>
        <v>164429.3</v>
      </c>
      <c r="E16" s="3">
        <f>E19+E44+E38+E54</f>
        <v>53088</v>
      </c>
      <c r="F16" s="3">
        <f>F19+F44+F38+F54</f>
        <v>54756.3</v>
      </c>
      <c r="G16" s="3">
        <f>G19+G44+G38+G54</f>
        <v>56585</v>
      </c>
    </row>
    <row r="17" spans="1:7" ht="15" customHeight="1">
      <c r="A17" s="41"/>
      <c r="B17" s="41"/>
      <c r="C17" s="26" t="s">
        <v>45</v>
      </c>
      <c r="D17" s="3">
        <f t="shared" si="1"/>
        <v>0</v>
      </c>
      <c r="E17" s="3">
        <f>E20+E45+E39</f>
        <v>0</v>
      </c>
      <c r="F17" s="3">
        <f>F20+F45+F39</f>
        <v>0</v>
      </c>
      <c r="G17" s="3">
        <f>G20+G45+G39</f>
        <v>0</v>
      </c>
    </row>
    <row r="18" spans="1:7" ht="15.75" customHeight="1">
      <c r="A18" s="36"/>
      <c r="B18" s="36" t="s">
        <v>48</v>
      </c>
      <c r="C18" s="27" t="s">
        <v>104</v>
      </c>
      <c r="D18" s="4">
        <f t="shared" si="1"/>
        <v>151225</v>
      </c>
      <c r="E18" s="4">
        <f>E19+E20</f>
        <v>49838</v>
      </c>
      <c r="F18" s="4">
        <f>F19+F20</f>
        <v>50687</v>
      </c>
      <c r="G18" s="4">
        <f>G19+G20</f>
        <v>50700</v>
      </c>
    </row>
    <row r="19" spans="1:7" ht="27">
      <c r="A19" s="37"/>
      <c r="B19" s="37"/>
      <c r="C19" s="26" t="s">
        <v>44</v>
      </c>
      <c r="D19" s="3">
        <f t="shared" si="1"/>
        <v>151225</v>
      </c>
      <c r="E19" s="3">
        <f aca="true" t="shared" si="2" ref="E19:G20">E22+E25+E29</f>
        <v>49838</v>
      </c>
      <c r="F19" s="3">
        <f t="shared" si="2"/>
        <v>50687</v>
      </c>
      <c r="G19" s="3">
        <f t="shared" si="2"/>
        <v>50700</v>
      </c>
    </row>
    <row r="20" spans="1:7" ht="15" customHeight="1">
      <c r="A20" s="38"/>
      <c r="B20" s="38"/>
      <c r="C20" s="26" t="s">
        <v>45</v>
      </c>
      <c r="D20" s="3">
        <f t="shared" si="1"/>
        <v>0</v>
      </c>
      <c r="E20" s="3">
        <f t="shared" si="2"/>
        <v>0</v>
      </c>
      <c r="F20" s="3">
        <f t="shared" si="2"/>
        <v>0</v>
      </c>
      <c r="G20" s="3">
        <f t="shared" si="2"/>
        <v>0</v>
      </c>
    </row>
    <row r="21" spans="1:7" ht="14.25">
      <c r="A21" s="31" t="s">
        <v>9</v>
      </c>
      <c r="B21" s="31" t="s">
        <v>53</v>
      </c>
      <c r="C21" s="26" t="s">
        <v>104</v>
      </c>
      <c r="D21" s="3">
        <f t="shared" si="1"/>
        <v>147000</v>
      </c>
      <c r="E21" s="3">
        <f>E22+E23</f>
        <v>48600</v>
      </c>
      <c r="F21" s="3">
        <f>F22+F23</f>
        <v>49200</v>
      </c>
      <c r="G21" s="3">
        <f>G22+G23</f>
        <v>49200</v>
      </c>
    </row>
    <row r="22" spans="1:7" ht="27">
      <c r="A22" s="33"/>
      <c r="B22" s="33"/>
      <c r="C22" s="26" t="s">
        <v>44</v>
      </c>
      <c r="D22" s="3">
        <f aca="true" t="shared" si="3" ref="D22:D29">E22+F22+G22</f>
        <v>147000</v>
      </c>
      <c r="E22" s="3">
        <f>49200-600</f>
        <v>48600</v>
      </c>
      <c r="F22" s="3">
        <v>49200</v>
      </c>
      <c r="G22" s="3">
        <v>49200</v>
      </c>
    </row>
    <row r="23" spans="1:7" ht="15" customHeight="1">
      <c r="A23" s="34"/>
      <c r="B23" s="34"/>
      <c r="C23" s="26" t="s">
        <v>45</v>
      </c>
      <c r="D23" s="3">
        <f t="shared" si="3"/>
        <v>0</v>
      </c>
      <c r="E23" s="3">
        <v>0</v>
      </c>
      <c r="F23" s="3">
        <v>0</v>
      </c>
      <c r="G23" s="3">
        <v>0</v>
      </c>
    </row>
    <row r="24" spans="1:7" ht="15" customHeight="1">
      <c r="A24" s="35" t="s">
        <v>10</v>
      </c>
      <c r="B24" s="35" t="s">
        <v>54</v>
      </c>
      <c r="C24" s="26" t="s">
        <v>104</v>
      </c>
      <c r="D24" s="3">
        <f t="shared" si="3"/>
        <v>3000</v>
      </c>
      <c r="E24" s="3">
        <f>E25+E26</f>
        <v>1000</v>
      </c>
      <c r="F24" s="3">
        <f>F25+F26</f>
        <v>1000</v>
      </c>
      <c r="G24" s="3">
        <f>G25+G26</f>
        <v>1000</v>
      </c>
    </row>
    <row r="25" spans="1:7" ht="27">
      <c r="A25" s="35"/>
      <c r="B25" s="35"/>
      <c r="C25" s="26" t="s">
        <v>44</v>
      </c>
      <c r="D25" s="3">
        <f t="shared" si="3"/>
        <v>3000</v>
      </c>
      <c r="E25" s="3">
        <v>1000</v>
      </c>
      <c r="F25" s="3">
        <v>1000</v>
      </c>
      <c r="G25" s="3">
        <v>1000</v>
      </c>
    </row>
    <row r="26" spans="1:7" ht="15" customHeight="1">
      <c r="A26" s="35"/>
      <c r="B26" s="35"/>
      <c r="C26" s="26" t="s">
        <v>45</v>
      </c>
      <c r="D26" s="3">
        <f t="shared" si="3"/>
        <v>0</v>
      </c>
      <c r="E26" s="3">
        <v>0</v>
      </c>
      <c r="F26" s="3">
        <v>0</v>
      </c>
      <c r="G26" s="3">
        <v>0</v>
      </c>
    </row>
    <row r="27" spans="1:7" ht="14.25">
      <c r="A27" s="21">
        <v>1</v>
      </c>
      <c r="B27" s="21">
        <v>2</v>
      </c>
      <c r="C27" s="28">
        <v>3</v>
      </c>
      <c r="D27" s="21">
        <v>4</v>
      </c>
      <c r="E27" s="21">
        <v>5</v>
      </c>
      <c r="F27" s="21">
        <v>6</v>
      </c>
      <c r="G27" s="21">
        <v>7</v>
      </c>
    </row>
    <row r="28" spans="1:7" ht="18.75" customHeight="1">
      <c r="A28" s="35" t="s">
        <v>11</v>
      </c>
      <c r="B28" s="35" t="s">
        <v>55</v>
      </c>
      <c r="C28" s="26" t="s">
        <v>104</v>
      </c>
      <c r="D28" s="3">
        <f t="shared" si="3"/>
        <v>1225</v>
      </c>
      <c r="E28" s="3">
        <f>E29+E30</f>
        <v>238</v>
      </c>
      <c r="F28" s="3">
        <f>F29+F30</f>
        <v>487</v>
      </c>
      <c r="G28" s="3">
        <f>G29+G30</f>
        <v>500</v>
      </c>
    </row>
    <row r="29" spans="1:7" ht="30" customHeight="1">
      <c r="A29" s="35"/>
      <c r="B29" s="35"/>
      <c r="C29" s="22" t="s">
        <v>44</v>
      </c>
      <c r="D29" s="3">
        <f t="shared" si="3"/>
        <v>1225</v>
      </c>
      <c r="E29" s="3">
        <f>E31+E33+E35</f>
        <v>238</v>
      </c>
      <c r="F29" s="3">
        <f>F31+F33+F35</f>
        <v>487</v>
      </c>
      <c r="G29" s="3">
        <f>G31+G33+G35</f>
        <v>500</v>
      </c>
    </row>
    <row r="30" spans="1:7" ht="15" customHeight="1">
      <c r="A30" s="35"/>
      <c r="B30" s="35"/>
      <c r="C30" s="26" t="s">
        <v>45</v>
      </c>
      <c r="D30" s="3">
        <f aca="true" t="shared" si="4" ref="D30:D66">E30+F30+G30</f>
        <v>0</v>
      </c>
      <c r="E30" s="3">
        <v>0</v>
      </c>
      <c r="F30" s="3">
        <v>0</v>
      </c>
      <c r="G30" s="3">
        <v>0</v>
      </c>
    </row>
    <row r="31" spans="1:7" ht="30" customHeight="1">
      <c r="A31" s="35"/>
      <c r="B31" s="35" t="s">
        <v>109</v>
      </c>
      <c r="C31" s="22" t="s">
        <v>44</v>
      </c>
      <c r="D31" s="3">
        <f t="shared" si="4"/>
        <v>238</v>
      </c>
      <c r="E31" s="3">
        <f>1000-762</f>
        <v>238</v>
      </c>
      <c r="F31" s="3">
        <v>0</v>
      </c>
      <c r="G31" s="3">
        <v>0</v>
      </c>
    </row>
    <row r="32" spans="1:7" ht="22.5" customHeight="1">
      <c r="A32" s="35"/>
      <c r="B32" s="35"/>
      <c r="C32" s="26" t="s">
        <v>45</v>
      </c>
      <c r="D32" s="3">
        <f t="shared" si="4"/>
        <v>0</v>
      </c>
      <c r="E32" s="3">
        <v>0</v>
      </c>
      <c r="F32" s="3">
        <v>0</v>
      </c>
      <c r="G32" s="3">
        <v>0</v>
      </c>
    </row>
    <row r="33" spans="1:7" ht="30" customHeight="1">
      <c r="A33" s="35"/>
      <c r="B33" s="35" t="s">
        <v>110</v>
      </c>
      <c r="C33" s="22" t="s">
        <v>44</v>
      </c>
      <c r="D33" s="3">
        <f t="shared" si="4"/>
        <v>487</v>
      </c>
      <c r="E33" s="3">
        <v>0</v>
      </c>
      <c r="F33" s="3">
        <f>1000-500-13</f>
        <v>487</v>
      </c>
      <c r="G33" s="3">
        <v>0</v>
      </c>
    </row>
    <row r="34" spans="1:7" ht="15" customHeight="1">
      <c r="A34" s="35"/>
      <c r="B34" s="35"/>
      <c r="C34" s="26" t="s">
        <v>45</v>
      </c>
      <c r="D34" s="3">
        <f t="shared" si="4"/>
        <v>0</v>
      </c>
      <c r="E34" s="3">
        <v>0</v>
      </c>
      <c r="F34" s="3">
        <v>0</v>
      </c>
      <c r="G34" s="3">
        <v>0</v>
      </c>
    </row>
    <row r="35" spans="1:7" ht="39.75" customHeight="1">
      <c r="A35" s="35"/>
      <c r="B35" s="35" t="s">
        <v>111</v>
      </c>
      <c r="C35" s="22" t="s">
        <v>44</v>
      </c>
      <c r="D35" s="3">
        <f t="shared" si="4"/>
        <v>500</v>
      </c>
      <c r="E35" s="3">
        <v>0</v>
      </c>
      <c r="F35" s="3">
        <v>0</v>
      </c>
      <c r="G35" s="3">
        <f>1000-500</f>
        <v>500</v>
      </c>
    </row>
    <row r="36" spans="1:7" ht="54" customHeight="1">
      <c r="A36" s="35"/>
      <c r="B36" s="35"/>
      <c r="C36" s="26" t="s">
        <v>45</v>
      </c>
      <c r="D36" s="3">
        <f t="shared" si="4"/>
        <v>0</v>
      </c>
      <c r="E36" s="3">
        <v>0</v>
      </c>
      <c r="F36" s="3">
        <v>0</v>
      </c>
      <c r="G36" s="3">
        <v>0</v>
      </c>
    </row>
    <row r="37" spans="1:8" ht="16.5" customHeight="1">
      <c r="A37" s="36"/>
      <c r="B37" s="36" t="s">
        <v>49</v>
      </c>
      <c r="C37" s="27" t="s">
        <v>104</v>
      </c>
      <c r="D37" s="4">
        <f t="shared" si="4"/>
        <v>11885</v>
      </c>
      <c r="E37" s="4">
        <f>E38+E39</f>
        <v>2650</v>
      </c>
      <c r="F37" s="4">
        <f>F38+F39</f>
        <v>3450</v>
      </c>
      <c r="G37" s="4">
        <f>G38+G39</f>
        <v>5785</v>
      </c>
      <c r="H37" s="20"/>
    </row>
    <row r="38" spans="1:7" ht="27">
      <c r="A38" s="37"/>
      <c r="B38" s="37"/>
      <c r="C38" s="26" t="s">
        <v>44</v>
      </c>
      <c r="D38" s="3">
        <f t="shared" si="4"/>
        <v>11885</v>
      </c>
      <c r="E38" s="3">
        <f>E41</f>
        <v>2650</v>
      </c>
      <c r="F38" s="3">
        <f aca="true" t="shared" si="5" ref="E38:G39">F41</f>
        <v>3450</v>
      </c>
      <c r="G38" s="3">
        <f t="shared" si="5"/>
        <v>5785</v>
      </c>
    </row>
    <row r="39" spans="1:7" ht="15" customHeight="1">
      <c r="A39" s="38"/>
      <c r="B39" s="38"/>
      <c r="C39" s="26" t="s">
        <v>45</v>
      </c>
      <c r="D39" s="3">
        <f t="shared" si="4"/>
        <v>0</v>
      </c>
      <c r="E39" s="3">
        <f t="shared" si="5"/>
        <v>0</v>
      </c>
      <c r="F39" s="3">
        <f t="shared" si="5"/>
        <v>0</v>
      </c>
      <c r="G39" s="3">
        <f t="shared" si="5"/>
        <v>0</v>
      </c>
    </row>
    <row r="40" spans="1:7" ht="14.25">
      <c r="A40" s="31" t="s">
        <v>56</v>
      </c>
      <c r="B40" s="31" t="s">
        <v>57</v>
      </c>
      <c r="C40" s="26" t="s">
        <v>104</v>
      </c>
      <c r="D40" s="3">
        <f t="shared" si="4"/>
        <v>11885</v>
      </c>
      <c r="E40" s="3">
        <f>E41+E42</f>
        <v>2650</v>
      </c>
      <c r="F40" s="3">
        <f>F41+F42</f>
        <v>3450</v>
      </c>
      <c r="G40" s="3">
        <f>G41+G42</f>
        <v>5785</v>
      </c>
    </row>
    <row r="41" spans="1:7" ht="27">
      <c r="A41" s="33"/>
      <c r="B41" s="33"/>
      <c r="C41" s="26" t="s">
        <v>44</v>
      </c>
      <c r="D41" s="3">
        <f t="shared" si="4"/>
        <v>11885</v>
      </c>
      <c r="E41" s="3">
        <f>2000+950-300</f>
        <v>2650</v>
      </c>
      <c r="F41" s="3">
        <f>2000+950+500</f>
        <v>3450</v>
      </c>
      <c r="G41" s="3">
        <f>2000+950+500+1935+400</f>
        <v>5785</v>
      </c>
    </row>
    <row r="42" spans="1:7" ht="15" customHeight="1">
      <c r="A42" s="33"/>
      <c r="B42" s="34"/>
      <c r="C42" s="26" t="s">
        <v>45</v>
      </c>
      <c r="D42" s="3">
        <f t="shared" si="4"/>
        <v>0</v>
      </c>
      <c r="E42" s="3">
        <v>0</v>
      </c>
      <c r="F42" s="3">
        <v>0</v>
      </c>
      <c r="G42" s="3">
        <v>0</v>
      </c>
    </row>
    <row r="43" spans="1:7" ht="15" customHeight="1">
      <c r="A43" s="36"/>
      <c r="B43" s="36" t="s">
        <v>76</v>
      </c>
      <c r="C43" s="27" t="s">
        <v>104</v>
      </c>
      <c r="D43" s="4">
        <f t="shared" si="4"/>
        <v>700</v>
      </c>
      <c r="E43" s="4">
        <f>E44+E45</f>
        <v>600</v>
      </c>
      <c r="F43" s="4">
        <f>F44+F45</f>
        <v>0</v>
      </c>
      <c r="G43" s="4">
        <f>G44+G45</f>
        <v>100</v>
      </c>
    </row>
    <row r="44" spans="1:7" ht="30" customHeight="1">
      <c r="A44" s="37"/>
      <c r="B44" s="37"/>
      <c r="C44" s="26" t="s">
        <v>44</v>
      </c>
      <c r="D44" s="3">
        <f t="shared" si="4"/>
        <v>700</v>
      </c>
      <c r="E44" s="3">
        <f>E47+E50</f>
        <v>600</v>
      </c>
      <c r="F44" s="3">
        <f aca="true" t="shared" si="6" ref="E44:G45">F47</f>
        <v>0</v>
      </c>
      <c r="G44" s="3">
        <f t="shared" si="6"/>
        <v>100</v>
      </c>
    </row>
    <row r="45" spans="1:7" ht="19.5" customHeight="1">
      <c r="A45" s="38"/>
      <c r="B45" s="38"/>
      <c r="C45" s="26" t="s">
        <v>45</v>
      </c>
      <c r="D45" s="3">
        <f t="shared" si="4"/>
        <v>0</v>
      </c>
      <c r="E45" s="3">
        <f t="shared" si="6"/>
        <v>0</v>
      </c>
      <c r="F45" s="3">
        <f t="shared" si="6"/>
        <v>0</v>
      </c>
      <c r="G45" s="3">
        <f t="shared" si="6"/>
        <v>0</v>
      </c>
    </row>
    <row r="46" spans="1:7" ht="15" customHeight="1">
      <c r="A46" s="31" t="s">
        <v>59</v>
      </c>
      <c r="B46" s="31" t="s">
        <v>58</v>
      </c>
      <c r="C46" s="26" t="s">
        <v>104</v>
      </c>
      <c r="D46" s="3">
        <f t="shared" si="4"/>
        <v>100</v>
      </c>
      <c r="E46" s="3">
        <f>E47+E48</f>
        <v>0</v>
      </c>
      <c r="F46" s="3">
        <f>F47+F48</f>
        <v>0</v>
      </c>
      <c r="G46" s="3">
        <f>G47+G48</f>
        <v>100</v>
      </c>
    </row>
    <row r="47" spans="1:7" ht="27">
      <c r="A47" s="33"/>
      <c r="B47" s="33"/>
      <c r="C47" s="26" t="s">
        <v>44</v>
      </c>
      <c r="D47" s="3">
        <f t="shared" si="4"/>
        <v>100</v>
      </c>
      <c r="E47" s="3">
        <f>100-100</f>
        <v>0</v>
      </c>
      <c r="F47" s="3">
        <f>100-100</f>
        <v>0</v>
      </c>
      <c r="G47" s="3">
        <v>100</v>
      </c>
    </row>
    <row r="48" spans="1:7" ht="19.5" customHeight="1">
      <c r="A48" s="34"/>
      <c r="B48" s="34"/>
      <c r="C48" s="26" t="s">
        <v>45</v>
      </c>
      <c r="D48" s="3">
        <f t="shared" si="4"/>
        <v>0</v>
      </c>
      <c r="E48" s="3">
        <v>0</v>
      </c>
      <c r="F48" s="3">
        <v>0</v>
      </c>
      <c r="G48" s="3">
        <v>0</v>
      </c>
    </row>
    <row r="49" spans="1:7" ht="15" customHeight="1">
      <c r="A49" s="31" t="s">
        <v>38</v>
      </c>
      <c r="B49" s="31" t="s">
        <v>83</v>
      </c>
      <c r="C49" s="26" t="s">
        <v>104</v>
      </c>
      <c r="D49" s="3">
        <f aca="true" t="shared" si="7" ref="D49:D58">E49+F49+G49</f>
        <v>600</v>
      </c>
      <c r="E49" s="3">
        <f>E50+E51</f>
        <v>600</v>
      </c>
      <c r="F49" s="3">
        <f>F50+F51</f>
        <v>0</v>
      </c>
      <c r="G49" s="3">
        <f>G50+G51</f>
        <v>0</v>
      </c>
    </row>
    <row r="50" spans="1:7" ht="27">
      <c r="A50" s="33"/>
      <c r="B50" s="33"/>
      <c r="C50" s="26" t="s">
        <v>44</v>
      </c>
      <c r="D50" s="3">
        <f t="shared" si="7"/>
        <v>600</v>
      </c>
      <c r="E50" s="3">
        <f>0+600</f>
        <v>600</v>
      </c>
      <c r="F50" s="3">
        <v>0</v>
      </c>
      <c r="G50" s="3">
        <v>0</v>
      </c>
    </row>
    <row r="51" spans="1:7" ht="19.5" customHeight="1">
      <c r="A51" s="34"/>
      <c r="B51" s="34"/>
      <c r="C51" s="26" t="s">
        <v>45</v>
      </c>
      <c r="D51" s="3">
        <f t="shared" si="7"/>
        <v>0</v>
      </c>
      <c r="E51" s="3">
        <v>0</v>
      </c>
      <c r="F51" s="3">
        <v>0</v>
      </c>
      <c r="G51" s="3">
        <v>0</v>
      </c>
    </row>
    <row r="52" spans="1:7" ht="14.25">
      <c r="A52" s="21">
        <v>1</v>
      </c>
      <c r="B52" s="21">
        <v>2</v>
      </c>
      <c r="C52" s="28">
        <v>3</v>
      </c>
      <c r="D52" s="21">
        <v>4</v>
      </c>
      <c r="E52" s="21">
        <v>5</v>
      </c>
      <c r="F52" s="21">
        <v>6</v>
      </c>
      <c r="G52" s="21">
        <v>7</v>
      </c>
    </row>
    <row r="53" spans="1:7" ht="15" customHeight="1">
      <c r="A53" s="31"/>
      <c r="B53" s="36" t="s">
        <v>100</v>
      </c>
      <c r="C53" s="27" t="s">
        <v>104</v>
      </c>
      <c r="D53" s="4">
        <f t="shared" si="7"/>
        <v>619.3</v>
      </c>
      <c r="E53" s="4">
        <f>E54+E55</f>
        <v>0</v>
      </c>
      <c r="F53" s="4">
        <f>F54+F55</f>
        <v>619.3</v>
      </c>
      <c r="G53" s="4">
        <f>G54+G55</f>
        <v>0</v>
      </c>
    </row>
    <row r="54" spans="1:7" ht="27">
      <c r="A54" s="33"/>
      <c r="B54" s="37"/>
      <c r="C54" s="26" t="s">
        <v>44</v>
      </c>
      <c r="D54" s="3">
        <f t="shared" si="7"/>
        <v>619.3</v>
      </c>
      <c r="E54" s="3">
        <f>E57</f>
        <v>0</v>
      </c>
      <c r="F54" s="3">
        <f>F57</f>
        <v>619.3</v>
      </c>
      <c r="G54" s="3">
        <f>G57</f>
        <v>0</v>
      </c>
    </row>
    <row r="55" spans="1:7" ht="19.5" customHeight="1">
      <c r="A55" s="34"/>
      <c r="B55" s="38"/>
      <c r="C55" s="26" t="s">
        <v>45</v>
      </c>
      <c r="D55" s="3">
        <f t="shared" si="7"/>
        <v>0</v>
      </c>
      <c r="E55" s="3">
        <v>0</v>
      </c>
      <c r="F55" s="3">
        <v>0</v>
      </c>
      <c r="G55" s="3">
        <v>0</v>
      </c>
    </row>
    <row r="56" spans="1:7" ht="15" customHeight="1">
      <c r="A56" s="31" t="s">
        <v>101</v>
      </c>
      <c r="B56" s="31" t="s">
        <v>102</v>
      </c>
      <c r="C56" s="26" t="s">
        <v>104</v>
      </c>
      <c r="D56" s="3">
        <f t="shared" si="7"/>
        <v>619.3</v>
      </c>
      <c r="E56" s="3">
        <f>E57+E58</f>
        <v>0</v>
      </c>
      <c r="F56" s="3">
        <f>F57+F58</f>
        <v>619.3</v>
      </c>
      <c r="G56" s="3">
        <f>G57+G58</f>
        <v>0</v>
      </c>
    </row>
    <row r="57" spans="1:7" ht="27">
      <c r="A57" s="33"/>
      <c r="B57" s="33"/>
      <c r="C57" s="26" t="s">
        <v>44</v>
      </c>
      <c r="D57" s="3">
        <f t="shared" si="7"/>
        <v>619.3</v>
      </c>
      <c r="E57" s="3">
        <v>0</v>
      </c>
      <c r="F57" s="3">
        <f>0+700-80.7</f>
        <v>619.3</v>
      </c>
      <c r="G57" s="3">
        <f>0+700-700</f>
        <v>0</v>
      </c>
    </row>
    <row r="58" spans="1:7" ht="19.5" customHeight="1">
      <c r="A58" s="34"/>
      <c r="B58" s="34"/>
      <c r="C58" s="26" t="s">
        <v>45</v>
      </c>
      <c r="D58" s="3">
        <f t="shared" si="7"/>
        <v>0</v>
      </c>
      <c r="E58" s="3">
        <v>0</v>
      </c>
      <c r="F58" s="3">
        <v>0</v>
      </c>
      <c r="G58" s="3">
        <v>0</v>
      </c>
    </row>
    <row r="59" spans="1:7" ht="14.25">
      <c r="A59" s="41" t="s">
        <v>12</v>
      </c>
      <c r="B59" s="41" t="s">
        <v>13</v>
      </c>
      <c r="C59" s="27" t="s">
        <v>104</v>
      </c>
      <c r="D59" s="4">
        <f t="shared" si="4"/>
        <v>43066.6</v>
      </c>
      <c r="E59" s="4">
        <f>E60+E61</f>
        <v>15060.2</v>
      </c>
      <c r="F59" s="4">
        <f>F60+F61</f>
        <v>15256.4</v>
      </c>
      <c r="G59" s="4">
        <f>G60+G61</f>
        <v>12750</v>
      </c>
    </row>
    <row r="60" spans="1:7" ht="14.25">
      <c r="A60" s="41"/>
      <c r="B60" s="41"/>
      <c r="C60" s="26" t="s">
        <v>5</v>
      </c>
      <c r="D60" s="3">
        <f t="shared" si="4"/>
        <v>43010.4</v>
      </c>
      <c r="E60" s="3">
        <f>E62-E61</f>
        <v>15004</v>
      </c>
      <c r="F60" s="3">
        <f>F62-F61</f>
        <v>15256.4</v>
      </c>
      <c r="G60" s="3">
        <f>G62-G61</f>
        <v>12750</v>
      </c>
    </row>
    <row r="61" spans="1:7" ht="27">
      <c r="A61" s="41"/>
      <c r="B61" s="41"/>
      <c r="C61" s="26" t="s">
        <v>6</v>
      </c>
      <c r="D61" s="3">
        <f t="shared" si="4"/>
        <v>56.2</v>
      </c>
      <c r="E61" s="3">
        <f>E83</f>
        <v>56.2</v>
      </c>
      <c r="F61" s="3">
        <v>0</v>
      </c>
      <c r="G61" s="3">
        <v>0</v>
      </c>
    </row>
    <row r="62" spans="1:7" ht="27">
      <c r="A62" s="41"/>
      <c r="B62" s="41"/>
      <c r="C62" s="26" t="s">
        <v>44</v>
      </c>
      <c r="D62" s="3">
        <f t="shared" si="4"/>
        <v>43066.6</v>
      </c>
      <c r="E62" s="3">
        <f aca="true" t="shared" si="8" ref="E62:G63">E65+E74</f>
        <v>15060.2</v>
      </c>
      <c r="F62" s="3">
        <f t="shared" si="8"/>
        <v>15256.4</v>
      </c>
      <c r="G62" s="3">
        <f t="shared" si="8"/>
        <v>12750</v>
      </c>
    </row>
    <row r="63" spans="1:7" ht="15" customHeight="1">
      <c r="A63" s="41"/>
      <c r="B63" s="41"/>
      <c r="C63" s="26" t="s">
        <v>45</v>
      </c>
      <c r="D63" s="3">
        <f t="shared" si="4"/>
        <v>0</v>
      </c>
      <c r="E63" s="3">
        <f t="shared" si="8"/>
        <v>0</v>
      </c>
      <c r="F63" s="3">
        <f t="shared" si="8"/>
        <v>0</v>
      </c>
      <c r="G63" s="3">
        <f t="shared" si="8"/>
        <v>0</v>
      </c>
    </row>
    <row r="64" spans="1:7" ht="18.75" customHeight="1">
      <c r="A64" s="41"/>
      <c r="B64" s="41" t="s">
        <v>60</v>
      </c>
      <c r="C64" s="27" t="s">
        <v>104</v>
      </c>
      <c r="D64" s="4">
        <f t="shared" si="4"/>
        <v>10095</v>
      </c>
      <c r="E64" s="4">
        <f aca="true" t="shared" si="9" ref="E64:G66">E67+E70</f>
        <v>3445</v>
      </c>
      <c r="F64" s="4">
        <f t="shared" si="9"/>
        <v>3000</v>
      </c>
      <c r="G64" s="4">
        <f t="shared" si="9"/>
        <v>3650</v>
      </c>
    </row>
    <row r="65" spans="1:7" ht="27">
      <c r="A65" s="41"/>
      <c r="B65" s="41"/>
      <c r="C65" s="26" t="s">
        <v>44</v>
      </c>
      <c r="D65" s="3">
        <f t="shared" si="4"/>
        <v>10095</v>
      </c>
      <c r="E65" s="3">
        <f>E68+E71</f>
        <v>3445</v>
      </c>
      <c r="F65" s="3">
        <f>F68+F71</f>
        <v>3000</v>
      </c>
      <c r="G65" s="3">
        <f t="shared" si="9"/>
        <v>3650</v>
      </c>
    </row>
    <row r="66" spans="1:7" ht="15" customHeight="1">
      <c r="A66" s="41"/>
      <c r="B66" s="41"/>
      <c r="C66" s="26" t="s">
        <v>45</v>
      </c>
      <c r="D66" s="3">
        <f t="shared" si="4"/>
        <v>0</v>
      </c>
      <c r="E66" s="3">
        <f t="shared" si="9"/>
        <v>0</v>
      </c>
      <c r="F66" s="3">
        <f t="shared" si="9"/>
        <v>0</v>
      </c>
      <c r="G66" s="3">
        <f t="shared" si="9"/>
        <v>0</v>
      </c>
    </row>
    <row r="67" spans="1:7" ht="14.25">
      <c r="A67" s="35" t="s">
        <v>14</v>
      </c>
      <c r="B67" s="35" t="s">
        <v>61</v>
      </c>
      <c r="C67" s="26" t="s">
        <v>104</v>
      </c>
      <c r="D67" s="3">
        <f aca="true" t="shared" si="10" ref="D67:D91">E67+F67+G67</f>
        <v>9650</v>
      </c>
      <c r="E67" s="3">
        <f>E68+E69</f>
        <v>3000</v>
      </c>
      <c r="F67" s="3">
        <f>F68+F69</f>
        <v>3000</v>
      </c>
      <c r="G67" s="3">
        <f>G68+G69</f>
        <v>3650</v>
      </c>
    </row>
    <row r="68" spans="1:7" ht="27">
      <c r="A68" s="35"/>
      <c r="B68" s="35"/>
      <c r="C68" s="26" t="s">
        <v>44</v>
      </c>
      <c r="D68" s="3">
        <f t="shared" si="10"/>
        <v>9650</v>
      </c>
      <c r="E68" s="3">
        <v>3000</v>
      </c>
      <c r="F68" s="3">
        <v>3000</v>
      </c>
      <c r="G68" s="3">
        <f>3000+650</f>
        <v>3650</v>
      </c>
    </row>
    <row r="69" spans="1:7" ht="15" customHeight="1">
      <c r="A69" s="35"/>
      <c r="B69" s="35"/>
      <c r="C69" s="26" t="s">
        <v>45</v>
      </c>
      <c r="D69" s="3">
        <f t="shared" si="10"/>
        <v>0</v>
      </c>
      <c r="E69" s="3">
        <v>0</v>
      </c>
      <c r="F69" s="3">
        <v>0</v>
      </c>
      <c r="G69" s="3">
        <v>0</v>
      </c>
    </row>
    <row r="70" spans="1:7" ht="15" customHeight="1">
      <c r="A70" s="31" t="s">
        <v>15</v>
      </c>
      <c r="B70" s="31" t="s">
        <v>84</v>
      </c>
      <c r="C70" s="26" t="s">
        <v>104</v>
      </c>
      <c r="D70" s="3">
        <f t="shared" si="10"/>
        <v>445</v>
      </c>
      <c r="E70" s="3">
        <f>E71+E72</f>
        <v>445</v>
      </c>
      <c r="F70" s="3">
        <f>F71+F72</f>
        <v>0</v>
      </c>
      <c r="G70" s="3">
        <f>G71+G72</f>
        <v>0</v>
      </c>
    </row>
    <row r="71" spans="1:7" ht="27">
      <c r="A71" s="32"/>
      <c r="B71" s="32"/>
      <c r="C71" s="26" t="s">
        <v>44</v>
      </c>
      <c r="D71" s="3">
        <f t="shared" si="10"/>
        <v>445</v>
      </c>
      <c r="E71" s="3">
        <f>500-55</f>
        <v>445</v>
      </c>
      <c r="F71" s="3">
        <f>500-500</f>
        <v>0</v>
      </c>
      <c r="G71" s="3">
        <f>500-500</f>
        <v>0</v>
      </c>
    </row>
    <row r="72" spans="1:7" ht="15" customHeight="1">
      <c r="A72" s="32"/>
      <c r="B72" s="42"/>
      <c r="C72" s="26" t="s">
        <v>45</v>
      </c>
      <c r="D72" s="3">
        <f t="shared" si="10"/>
        <v>0</v>
      </c>
      <c r="E72" s="3">
        <v>0</v>
      </c>
      <c r="F72" s="3">
        <v>0</v>
      </c>
      <c r="G72" s="3">
        <v>0</v>
      </c>
    </row>
    <row r="73" spans="1:7" ht="15" customHeight="1">
      <c r="A73" s="36"/>
      <c r="B73" s="36" t="s">
        <v>16</v>
      </c>
      <c r="C73" s="27" t="s">
        <v>104</v>
      </c>
      <c r="D73" s="4">
        <f>E73+F73+G73</f>
        <v>32971.6</v>
      </c>
      <c r="E73" s="4">
        <f>E77+E86+E89+E92</f>
        <v>11615.2</v>
      </c>
      <c r="F73" s="4">
        <f>F77+F86+F89+F92</f>
        <v>12256.4</v>
      </c>
      <c r="G73" s="4">
        <f>G77+G86+G89</f>
        <v>9100</v>
      </c>
    </row>
    <row r="74" spans="1:7" ht="27">
      <c r="A74" s="37"/>
      <c r="B74" s="37"/>
      <c r="C74" s="26" t="s">
        <v>44</v>
      </c>
      <c r="D74" s="3">
        <f>E74+F74+G74</f>
        <v>32971.6</v>
      </c>
      <c r="E74" s="3">
        <f>E78+E87+E90+E93</f>
        <v>11615.2</v>
      </c>
      <c r="F74" s="3">
        <f>F78+F87+F90+F93</f>
        <v>12256.4</v>
      </c>
      <c r="G74" s="3">
        <f>G78+G87+G90+G93</f>
        <v>9100</v>
      </c>
    </row>
    <row r="75" spans="1:7" ht="15" customHeight="1">
      <c r="A75" s="38"/>
      <c r="B75" s="38"/>
      <c r="C75" s="26" t="s">
        <v>45</v>
      </c>
      <c r="D75" s="3">
        <f>E75+F75+G75</f>
        <v>0</v>
      </c>
      <c r="E75" s="3">
        <f>E79+E88+E91</f>
        <v>0</v>
      </c>
      <c r="F75" s="3">
        <f>F79+F88+F91</f>
        <v>0</v>
      </c>
      <c r="G75" s="3">
        <f>G79+G88+G91</f>
        <v>0</v>
      </c>
    </row>
    <row r="76" spans="1:7" ht="14.25">
      <c r="A76" s="21">
        <v>1</v>
      </c>
      <c r="B76" s="21">
        <v>2</v>
      </c>
      <c r="C76" s="28">
        <v>3</v>
      </c>
      <c r="D76" s="21">
        <v>4</v>
      </c>
      <c r="E76" s="21">
        <v>5</v>
      </c>
      <c r="F76" s="21">
        <v>6</v>
      </c>
      <c r="G76" s="21">
        <v>7</v>
      </c>
    </row>
    <row r="77" spans="1:7" ht="28.5" customHeight="1">
      <c r="A77" s="31" t="s">
        <v>62</v>
      </c>
      <c r="B77" s="31" t="s">
        <v>86</v>
      </c>
      <c r="C77" s="26" t="s">
        <v>104</v>
      </c>
      <c r="D77" s="3">
        <f t="shared" si="10"/>
        <v>32373</v>
      </c>
      <c r="E77" s="3">
        <f>E78+E79</f>
        <v>11400</v>
      </c>
      <c r="F77" s="3">
        <f>F78+F79</f>
        <v>11973</v>
      </c>
      <c r="G77" s="3">
        <f>G78+G79</f>
        <v>9000</v>
      </c>
    </row>
    <row r="78" spans="1:7" ht="36" customHeight="1">
      <c r="A78" s="33"/>
      <c r="B78" s="33"/>
      <c r="C78" s="26" t="s">
        <v>44</v>
      </c>
      <c r="D78" s="3">
        <f t="shared" si="10"/>
        <v>32373</v>
      </c>
      <c r="E78" s="3">
        <f>E81+E84</f>
        <v>11400</v>
      </c>
      <c r="F78" s="3">
        <f>11400+573</f>
        <v>11973</v>
      </c>
      <c r="G78" s="3">
        <v>9000</v>
      </c>
    </row>
    <row r="79" spans="1:7" ht="30" customHeight="1">
      <c r="A79" s="33"/>
      <c r="B79" s="34"/>
      <c r="C79" s="26" t="s">
        <v>45</v>
      </c>
      <c r="D79" s="3">
        <f t="shared" si="10"/>
        <v>0</v>
      </c>
      <c r="E79" s="3">
        <v>0</v>
      </c>
      <c r="F79" s="3">
        <v>0</v>
      </c>
      <c r="G79" s="3">
        <v>0</v>
      </c>
    </row>
    <row r="80" spans="1:7" ht="28.5" customHeight="1">
      <c r="A80" s="33"/>
      <c r="B80" s="31" t="s">
        <v>87</v>
      </c>
      <c r="C80" s="26" t="s">
        <v>104</v>
      </c>
      <c r="D80" s="3">
        <f aca="true" t="shared" si="11" ref="D80:D85">E80+F80+G80</f>
        <v>32316.8</v>
      </c>
      <c r="E80" s="3">
        <f>E81+E82</f>
        <v>11343.8</v>
      </c>
      <c r="F80" s="3">
        <f>F81+F82</f>
        <v>11973</v>
      </c>
      <c r="G80" s="3">
        <f>G81+G82</f>
        <v>9000</v>
      </c>
    </row>
    <row r="81" spans="1:7" ht="36" customHeight="1">
      <c r="A81" s="33"/>
      <c r="B81" s="33"/>
      <c r="C81" s="26" t="s">
        <v>44</v>
      </c>
      <c r="D81" s="3">
        <f t="shared" si="11"/>
        <v>32316.8</v>
      </c>
      <c r="E81" s="3">
        <v>11343.8</v>
      </c>
      <c r="F81" s="3">
        <f>11400+573</f>
        <v>11973</v>
      </c>
      <c r="G81" s="3">
        <f>9000+4398-4398</f>
        <v>9000</v>
      </c>
    </row>
    <row r="82" spans="1:7" ht="30" customHeight="1">
      <c r="A82" s="33"/>
      <c r="B82" s="34"/>
      <c r="C82" s="26" t="s">
        <v>45</v>
      </c>
      <c r="D82" s="3">
        <f t="shared" si="11"/>
        <v>0</v>
      </c>
      <c r="E82" s="3">
        <v>0</v>
      </c>
      <c r="F82" s="3">
        <v>0</v>
      </c>
      <c r="G82" s="3">
        <v>0</v>
      </c>
    </row>
    <row r="83" spans="1:7" ht="28.5" customHeight="1">
      <c r="A83" s="33"/>
      <c r="B83" s="31" t="s">
        <v>88</v>
      </c>
      <c r="C83" s="26" t="s">
        <v>104</v>
      </c>
      <c r="D83" s="3">
        <f t="shared" si="11"/>
        <v>56.2</v>
      </c>
      <c r="E83" s="3">
        <f>E84+E85</f>
        <v>56.2</v>
      </c>
      <c r="F83" s="3">
        <f>F84+F85</f>
        <v>0</v>
      </c>
      <c r="G83" s="3">
        <f>G84+G85</f>
        <v>0</v>
      </c>
    </row>
    <row r="84" spans="1:7" ht="36" customHeight="1">
      <c r="A84" s="33"/>
      <c r="B84" s="33"/>
      <c r="C84" s="26" t="s">
        <v>44</v>
      </c>
      <c r="D84" s="3">
        <f t="shared" si="11"/>
        <v>56.2</v>
      </c>
      <c r="E84" s="3">
        <v>56.2</v>
      </c>
      <c r="F84" s="3">
        <v>0</v>
      </c>
      <c r="G84" s="3">
        <v>0</v>
      </c>
    </row>
    <row r="85" spans="1:7" ht="36.75" customHeight="1">
      <c r="A85" s="34"/>
      <c r="B85" s="34"/>
      <c r="C85" s="26" t="s">
        <v>45</v>
      </c>
      <c r="D85" s="3">
        <f t="shared" si="11"/>
        <v>0</v>
      </c>
      <c r="E85" s="3">
        <v>0</v>
      </c>
      <c r="F85" s="3">
        <v>0</v>
      </c>
      <c r="G85" s="3">
        <v>0</v>
      </c>
    </row>
    <row r="86" spans="1:7" ht="18" customHeight="1">
      <c r="A86" s="35" t="s">
        <v>63</v>
      </c>
      <c r="B86" s="31" t="s">
        <v>17</v>
      </c>
      <c r="C86" s="26" t="s">
        <v>104</v>
      </c>
      <c r="D86" s="3">
        <f t="shared" si="10"/>
        <v>230.4</v>
      </c>
      <c r="E86" s="3">
        <f>E87+E88</f>
        <v>47</v>
      </c>
      <c r="F86" s="3">
        <f>F87+F88</f>
        <v>83.4</v>
      </c>
      <c r="G86" s="3">
        <f>G87+G88</f>
        <v>100</v>
      </c>
    </row>
    <row r="87" spans="1:7" ht="27.75" customHeight="1">
      <c r="A87" s="35"/>
      <c r="B87" s="33"/>
      <c r="C87" s="26" t="s">
        <v>44</v>
      </c>
      <c r="D87" s="3">
        <f t="shared" si="10"/>
        <v>230.4</v>
      </c>
      <c r="E87" s="3">
        <f>50-3</f>
        <v>47</v>
      </c>
      <c r="F87" s="3">
        <f>50+30+3.4</f>
        <v>83.4</v>
      </c>
      <c r="G87" s="3">
        <v>100</v>
      </c>
    </row>
    <row r="88" spans="1:7" ht="27" customHeight="1">
      <c r="A88" s="35"/>
      <c r="B88" s="34"/>
      <c r="C88" s="26" t="s">
        <v>45</v>
      </c>
      <c r="D88" s="3">
        <f t="shared" si="10"/>
        <v>0</v>
      </c>
      <c r="E88" s="3">
        <v>0</v>
      </c>
      <c r="F88" s="3">
        <v>0</v>
      </c>
      <c r="G88" s="3">
        <v>0</v>
      </c>
    </row>
    <row r="89" spans="1:7" ht="14.25">
      <c r="A89" s="31" t="s">
        <v>64</v>
      </c>
      <c r="B89" s="31" t="s">
        <v>85</v>
      </c>
      <c r="C89" s="26" t="s">
        <v>104</v>
      </c>
      <c r="D89" s="3">
        <f t="shared" si="10"/>
        <v>277.2</v>
      </c>
      <c r="E89" s="3">
        <f>E90+E91</f>
        <v>127.2</v>
      </c>
      <c r="F89" s="3">
        <f>F90+F91</f>
        <v>150</v>
      </c>
      <c r="G89" s="3">
        <f>G90+G91</f>
        <v>0</v>
      </c>
    </row>
    <row r="90" spans="1:7" ht="27">
      <c r="A90" s="33"/>
      <c r="B90" s="33"/>
      <c r="C90" s="26" t="s">
        <v>44</v>
      </c>
      <c r="D90" s="3">
        <f t="shared" si="10"/>
        <v>277.2</v>
      </c>
      <c r="E90" s="3">
        <f>150-22.8</f>
        <v>127.2</v>
      </c>
      <c r="F90" s="3">
        <v>150</v>
      </c>
      <c r="G90" s="3">
        <f>150-150</f>
        <v>0</v>
      </c>
    </row>
    <row r="91" spans="1:7" ht="15" customHeight="1">
      <c r="A91" s="34"/>
      <c r="B91" s="34"/>
      <c r="C91" s="26" t="s">
        <v>45</v>
      </c>
      <c r="D91" s="3">
        <f t="shared" si="10"/>
        <v>0</v>
      </c>
      <c r="E91" s="3">
        <v>0</v>
      </c>
      <c r="F91" s="3">
        <v>0</v>
      </c>
      <c r="G91" s="3">
        <v>0</v>
      </c>
    </row>
    <row r="92" spans="1:7" ht="14.25">
      <c r="A92" s="35" t="s">
        <v>81</v>
      </c>
      <c r="B92" s="35" t="s">
        <v>82</v>
      </c>
      <c r="C92" s="26" t="s">
        <v>104</v>
      </c>
      <c r="D92" s="3">
        <f>E92+F92+G92</f>
        <v>91</v>
      </c>
      <c r="E92" s="3">
        <f>E93+E94</f>
        <v>41</v>
      </c>
      <c r="F92" s="3">
        <f>F93+F94</f>
        <v>50</v>
      </c>
      <c r="G92" s="3">
        <f>G93+G94</f>
        <v>0</v>
      </c>
    </row>
    <row r="93" spans="1:7" ht="27">
      <c r="A93" s="35"/>
      <c r="B93" s="35"/>
      <c r="C93" s="26" t="s">
        <v>44</v>
      </c>
      <c r="D93" s="3">
        <f>E93+F93+G93</f>
        <v>91</v>
      </c>
      <c r="E93" s="3">
        <f>0+55-14</f>
        <v>41</v>
      </c>
      <c r="F93" s="3">
        <f>0+50</f>
        <v>50</v>
      </c>
      <c r="G93" s="3">
        <v>0</v>
      </c>
    </row>
    <row r="94" spans="1:7" ht="15" customHeight="1">
      <c r="A94" s="35"/>
      <c r="B94" s="35"/>
      <c r="C94" s="26" t="s">
        <v>45</v>
      </c>
      <c r="D94" s="3">
        <f>E94+F94+G94</f>
        <v>0</v>
      </c>
      <c r="E94" s="3">
        <v>0</v>
      </c>
      <c r="F94" s="3">
        <v>0</v>
      </c>
      <c r="G94" s="3">
        <v>0</v>
      </c>
    </row>
    <row r="95" spans="1:7" ht="15" customHeight="1">
      <c r="A95" s="25">
        <v>1</v>
      </c>
      <c r="B95" s="25">
        <v>2</v>
      </c>
      <c r="C95" s="25">
        <v>3</v>
      </c>
      <c r="D95" s="25">
        <v>4</v>
      </c>
      <c r="E95" s="25">
        <v>5</v>
      </c>
      <c r="F95" s="25">
        <v>6</v>
      </c>
      <c r="G95" s="25">
        <v>7</v>
      </c>
    </row>
    <row r="96" spans="1:7" ht="14.25">
      <c r="A96" s="41" t="s">
        <v>18</v>
      </c>
      <c r="B96" s="41" t="s">
        <v>19</v>
      </c>
      <c r="C96" s="27" t="s">
        <v>104</v>
      </c>
      <c r="D96" s="4">
        <f aca="true" t="shared" si="12" ref="D96:D104">E96+F96+G96</f>
        <v>19217.4</v>
      </c>
      <c r="E96" s="4">
        <f>E97+E98</f>
        <v>3834.3</v>
      </c>
      <c r="F96" s="4">
        <f>F97+F98</f>
        <v>7581.1</v>
      </c>
      <c r="G96" s="4">
        <f>G97+G98</f>
        <v>7802</v>
      </c>
    </row>
    <row r="97" spans="1:7" ht="14.25">
      <c r="A97" s="41"/>
      <c r="B97" s="41"/>
      <c r="C97" s="26" t="s">
        <v>5</v>
      </c>
      <c r="D97" s="3">
        <f t="shared" si="12"/>
        <v>19217.4</v>
      </c>
      <c r="E97" s="3">
        <f>E99-E98</f>
        <v>3834.3</v>
      </c>
      <c r="F97" s="3">
        <f>F99-F98</f>
        <v>7581.1</v>
      </c>
      <c r="G97" s="3">
        <f>G99-G98</f>
        <v>7802</v>
      </c>
    </row>
    <row r="98" spans="1:7" ht="27">
      <c r="A98" s="41"/>
      <c r="B98" s="41"/>
      <c r="C98" s="26" t="s">
        <v>6</v>
      </c>
      <c r="D98" s="3">
        <f t="shared" si="12"/>
        <v>0</v>
      </c>
      <c r="E98" s="3">
        <v>0</v>
      </c>
      <c r="F98" s="3">
        <v>0</v>
      </c>
      <c r="G98" s="3">
        <v>0</v>
      </c>
    </row>
    <row r="99" spans="1:7" ht="27">
      <c r="A99" s="41"/>
      <c r="B99" s="41"/>
      <c r="C99" s="26" t="s">
        <v>44</v>
      </c>
      <c r="D99" s="3">
        <f t="shared" si="12"/>
        <v>19217.4</v>
      </c>
      <c r="E99" s="3">
        <f>E102+E120</f>
        <v>3834.3</v>
      </c>
      <c r="F99" s="3">
        <f>F102+F120</f>
        <v>7581.1</v>
      </c>
      <c r="G99" s="3">
        <f>G102+G120</f>
        <v>7802</v>
      </c>
    </row>
    <row r="100" spans="1:7" ht="15" customHeight="1">
      <c r="A100" s="41"/>
      <c r="B100" s="41"/>
      <c r="C100" s="26" t="s">
        <v>45</v>
      </c>
      <c r="D100" s="3">
        <f t="shared" si="12"/>
        <v>0</v>
      </c>
      <c r="E100" s="3">
        <v>0</v>
      </c>
      <c r="F100" s="3">
        <v>0</v>
      </c>
      <c r="G100" s="3">
        <v>0</v>
      </c>
    </row>
    <row r="101" spans="1:7" ht="13.5" customHeight="1">
      <c r="A101" s="36"/>
      <c r="B101" s="36" t="s">
        <v>65</v>
      </c>
      <c r="C101" s="27" t="s">
        <v>104</v>
      </c>
      <c r="D101" s="4">
        <f t="shared" si="12"/>
        <v>9371.7</v>
      </c>
      <c r="E101" s="4">
        <f>E102+E103</f>
        <v>3184.3</v>
      </c>
      <c r="F101" s="4">
        <f>F102+F103</f>
        <v>2876.6</v>
      </c>
      <c r="G101" s="4">
        <f>G102+G103</f>
        <v>3310.8</v>
      </c>
    </row>
    <row r="102" spans="1:7" ht="27">
      <c r="A102" s="37"/>
      <c r="B102" s="37"/>
      <c r="C102" s="26" t="s">
        <v>44</v>
      </c>
      <c r="D102" s="3">
        <f t="shared" si="12"/>
        <v>9371.7</v>
      </c>
      <c r="E102" s="3">
        <f>E105+E108+E111+E114+E117</f>
        <v>3184.3</v>
      </c>
      <c r="F102" s="3">
        <f>F105+F108+F111+F114+F117+F141</f>
        <v>2876.6</v>
      </c>
      <c r="G102" s="3">
        <f>G105+G108+G111+G114+G117+G141</f>
        <v>3310.8</v>
      </c>
    </row>
    <row r="103" spans="1:7" ht="15" customHeight="1">
      <c r="A103" s="38"/>
      <c r="B103" s="38"/>
      <c r="C103" s="26" t="s">
        <v>45</v>
      </c>
      <c r="D103" s="3">
        <f t="shared" si="12"/>
        <v>0</v>
      </c>
      <c r="E103" s="3">
        <f>E106+E109+E112+E115+E118</f>
        <v>0</v>
      </c>
      <c r="F103" s="3">
        <f>F106+F109+F112+F115+F118</f>
        <v>0</v>
      </c>
      <c r="G103" s="3">
        <f>G106+G109+G112+G115+G118</f>
        <v>0</v>
      </c>
    </row>
    <row r="104" spans="1:7" ht="14.25">
      <c r="A104" s="35" t="s">
        <v>51</v>
      </c>
      <c r="B104" s="35" t="s">
        <v>20</v>
      </c>
      <c r="C104" s="26" t="s">
        <v>104</v>
      </c>
      <c r="D104" s="3">
        <f t="shared" si="12"/>
        <v>3400</v>
      </c>
      <c r="E104" s="3">
        <f>E105+E106</f>
        <v>1100</v>
      </c>
      <c r="F104" s="3">
        <f>F105+F106</f>
        <v>1100</v>
      </c>
      <c r="G104" s="3">
        <f>G105+G106</f>
        <v>1200</v>
      </c>
    </row>
    <row r="105" spans="1:7" ht="27">
      <c r="A105" s="35"/>
      <c r="B105" s="35"/>
      <c r="C105" s="26" t="s">
        <v>44</v>
      </c>
      <c r="D105" s="3">
        <f>E105+F105+G105</f>
        <v>3400</v>
      </c>
      <c r="E105" s="3">
        <v>1100</v>
      </c>
      <c r="F105" s="3">
        <f>1100-200+200</f>
        <v>1100</v>
      </c>
      <c r="G105" s="3">
        <f>1200</f>
        <v>1200</v>
      </c>
    </row>
    <row r="106" spans="1:7" ht="15" customHeight="1">
      <c r="A106" s="35"/>
      <c r="B106" s="35"/>
      <c r="C106" s="26" t="s">
        <v>45</v>
      </c>
      <c r="D106" s="3">
        <f>E106+F106+G106</f>
        <v>0</v>
      </c>
      <c r="E106" s="3">
        <v>0</v>
      </c>
      <c r="F106" s="3">
        <v>0</v>
      </c>
      <c r="G106" s="3">
        <v>0</v>
      </c>
    </row>
    <row r="107" spans="1:7" ht="15" customHeight="1">
      <c r="A107" s="35" t="s">
        <v>21</v>
      </c>
      <c r="B107" s="35" t="s">
        <v>37</v>
      </c>
      <c r="C107" s="26" t="s">
        <v>104</v>
      </c>
      <c r="D107" s="3">
        <f>E107+F107+G107</f>
        <v>1273.8</v>
      </c>
      <c r="E107" s="3">
        <f>E108+E109</f>
        <v>663</v>
      </c>
      <c r="F107" s="3">
        <f>F108+F109</f>
        <v>0</v>
      </c>
      <c r="G107" s="3">
        <f>G108+G109</f>
        <v>610.8</v>
      </c>
    </row>
    <row r="108" spans="1:7" ht="27">
      <c r="A108" s="35"/>
      <c r="B108" s="35"/>
      <c r="C108" s="26" t="s">
        <v>44</v>
      </c>
      <c r="D108" s="3">
        <f>E108+F108+G108</f>
        <v>1273.8</v>
      </c>
      <c r="E108" s="3">
        <f>900-100-137</f>
        <v>663</v>
      </c>
      <c r="F108" s="3">
        <f>900-900</f>
        <v>0</v>
      </c>
      <c r="G108" s="3">
        <f>900-541.2+252</f>
        <v>610.8</v>
      </c>
    </row>
    <row r="109" spans="1:7" ht="15" customHeight="1">
      <c r="A109" s="35"/>
      <c r="B109" s="35"/>
      <c r="C109" s="26" t="s">
        <v>45</v>
      </c>
      <c r="D109" s="3">
        <f>E109+F109+G109</f>
        <v>0</v>
      </c>
      <c r="E109" s="3">
        <v>0</v>
      </c>
      <c r="F109" s="3">
        <v>0</v>
      </c>
      <c r="G109" s="3">
        <v>0</v>
      </c>
    </row>
    <row r="110" spans="1:7" ht="15" customHeight="1">
      <c r="A110" s="31" t="s">
        <v>23</v>
      </c>
      <c r="B110" s="31" t="s">
        <v>27</v>
      </c>
      <c r="C110" s="26" t="s">
        <v>104</v>
      </c>
      <c r="D110" s="3">
        <f aca="true" t="shared" si="13" ref="D110:D136">E110+F110+G110</f>
        <v>4064.3999999999996</v>
      </c>
      <c r="E110" s="3">
        <f>E111+E112</f>
        <v>1137.8</v>
      </c>
      <c r="F110" s="3">
        <f>F111+F112</f>
        <v>1726.6</v>
      </c>
      <c r="G110" s="3">
        <f>G111+G112</f>
        <v>1200</v>
      </c>
    </row>
    <row r="111" spans="1:7" ht="27">
      <c r="A111" s="33"/>
      <c r="B111" s="33"/>
      <c r="C111" s="26" t="s">
        <v>44</v>
      </c>
      <c r="D111" s="3">
        <f t="shared" si="13"/>
        <v>4064.3999999999996</v>
      </c>
      <c r="E111" s="3">
        <f>1500-362.2</f>
        <v>1137.8</v>
      </c>
      <c r="F111" s="3">
        <f>1500-500+250+575-98.4</f>
        <v>1726.6</v>
      </c>
      <c r="G111" s="3">
        <v>1200</v>
      </c>
    </row>
    <row r="112" spans="1:7" ht="15" customHeight="1">
      <c r="A112" s="33"/>
      <c r="B112" s="34"/>
      <c r="C112" s="26" t="s">
        <v>45</v>
      </c>
      <c r="D112" s="3">
        <f t="shared" si="13"/>
        <v>0</v>
      </c>
      <c r="E112" s="3">
        <v>0</v>
      </c>
      <c r="F112" s="3">
        <v>0</v>
      </c>
      <c r="G112" s="3">
        <v>0</v>
      </c>
    </row>
    <row r="113" spans="1:7" ht="14.25">
      <c r="A113" s="35" t="s">
        <v>25</v>
      </c>
      <c r="B113" s="31" t="s">
        <v>66</v>
      </c>
      <c r="C113" s="26" t="s">
        <v>104</v>
      </c>
      <c r="D113" s="3">
        <f t="shared" si="13"/>
        <v>133.5</v>
      </c>
      <c r="E113" s="3">
        <f>E114+E115</f>
        <v>33.5</v>
      </c>
      <c r="F113" s="3">
        <f>F114+F115</f>
        <v>50</v>
      </c>
      <c r="G113" s="3">
        <f>G114+G115</f>
        <v>50</v>
      </c>
    </row>
    <row r="114" spans="1:7" ht="27">
      <c r="A114" s="35"/>
      <c r="B114" s="33"/>
      <c r="C114" s="26" t="s">
        <v>44</v>
      </c>
      <c r="D114" s="3">
        <f t="shared" si="13"/>
        <v>133.5</v>
      </c>
      <c r="E114" s="3">
        <f>50-16.5</f>
        <v>33.5</v>
      </c>
      <c r="F114" s="3">
        <v>50</v>
      </c>
      <c r="G114" s="3">
        <v>50</v>
      </c>
    </row>
    <row r="115" spans="1:7" ht="15" customHeight="1">
      <c r="A115" s="35"/>
      <c r="B115" s="34"/>
      <c r="C115" s="26" t="s">
        <v>45</v>
      </c>
      <c r="D115" s="3">
        <f t="shared" si="13"/>
        <v>0</v>
      </c>
      <c r="E115" s="3">
        <v>0</v>
      </c>
      <c r="F115" s="3">
        <v>0</v>
      </c>
      <c r="G115" s="3">
        <v>0</v>
      </c>
    </row>
    <row r="116" spans="1:7" ht="15" customHeight="1">
      <c r="A116" s="31" t="s">
        <v>67</v>
      </c>
      <c r="B116" s="31" t="s">
        <v>68</v>
      </c>
      <c r="C116" s="26" t="s">
        <v>104</v>
      </c>
      <c r="D116" s="3">
        <f>E116+F116+G116</f>
        <v>500</v>
      </c>
      <c r="E116" s="3">
        <f>E117+E118</f>
        <v>250</v>
      </c>
      <c r="F116" s="3">
        <f>F117+F118</f>
        <v>0</v>
      </c>
      <c r="G116" s="3">
        <f>G117+G118</f>
        <v>250</v>
      </c>
    </row>
    <row r="117" spans="1:7" ht="27">
      <c r="A117" s="33"/>
      <c r="B117" s="33"/>
      <c r="C117" s="26" t="s">
        <v>44</v>
      </c>
      <c r="D117" s="3">
        <f t="shared" si="13"/>
        <v>500</v>
      </c>
      <c r="E117" s="3">
        <v>250</v>
      </c>
      <c r="F117" s="3">
        <f>250-250</f>
        <v>0</v>
      </c>
      <c r="G117" s="3">
        <v>250</v>
      </c>
    </row>
    <row r="118" spans="1:7" ht="15" customHeight="1">
      <c r="A118" s="34"/>
      <c r="B118" s="34"/>
      <c r="C118" s="26" t="s">
        <v>45</v>
      </c>
      <c r="D118" s="3">
        <f t="shared" si="13"/>
        <v>0</v>
      </c>
      <c r="E118" s="3">
        <v>0</v>
      </c>
      <c r="F118" s="3">
        <v>0</v>
      </c>
      <c r="G118" s="3">
        <v>0</v>
      </c>
    </row>
    <row r="119" spans="1:7" ht="15.75" customHeight="1">
      <c r="A119" s="36"/>
      <c r="B119" s="36" t="s">
        <v>52</v>
      </c>
      <c r="C119" s="27" t="s">
        <v>104</v>
      </c>
      <c r="D119" s="4">
        <f>E119+F119+G119</f>
        <v>9845.7</v>
      </c>
      <c r="E119" s="4">
        <f>E122+E128+E131+E134+E125+E137+E143+E146</f>
        <v>650</v>
      </c>
      <c r="F119" s="4">
        <f>F122+F128+F131+F134+F125+F137+F143</f>
        <v>4704.5</v>
      </c>
      <c r="G119" s="4">
        <f>G122+G128+G131+G134+G125+G137+G143</f>
        <v>4491.2</v>
      </c>
    </row>
    <row r="120" spans="1:7" ht="27">
      <c r="A120" s="37"/>
      <c r="B120" s="37"/>
      <c r="C120" s="26" t="s">
        <v>44</v>
      </c>
      <c r="D120" s="3">
        <f>E120+F120+G120</f>
        <v>9845.7</v>
      </c>
      <c r="E120" s="3">
        <f>E123+E126+E129+E132+E138+E144+E147+E141</f>
        <v>650</v>
      </c>
      <c r="F120" s="3">
        <f>F123+F126+F129+F132+F138+F144</f>
        <v>4704.5</v>
      </c>
      <c r="G120" s="3">
        <f>G123+G126+G129+G132+G138+G144</f>
        <v>4491.2</v>
      </c>
    </row>
    <row r="121" spans="1:7" ht="15" customHeight="1">
      <c r="A121" s="38"/>
      <c r="B121" s="38"/>
      <c r="C121" s="26" t="s">
        <v>45</v>
      </c>
      <c r="D121" s="3">
        <f>E121+F121+G121</f>
        <v>0</v>
      </c>
      <c r="E121" s="3">
        <f>E124+E127+E130+E133</f>
        <v>0</v>
      </c>
      <c r="F121" s="3">
        <f>F124+F127+F130+F133</f>
        <v>0</v>
      </c>
      <c r="G121" s="3">
        <f>G124+G127+G130+G133</f>
        <v>0</v>
      </c>
    </row>
    <row r="122" spans="1:7" ht="14.25">
      <c r="A122" s="31" t="s">
        <v>69</v>
      </c>
      <c r="B122" s="31" t="s">
        <v>28</v>
      </c>
      <c r="C122" s="26" t="s">
        <v>104</v>
      </c>
      <c r="D122" s="3">
        <f t="shared" si="13"/>
        <v>841.2</v>
      </c>
      <c r="E122" s="3">
        <f>E123+E124</f>
        <v>300</v>
      </c>
      <c r="F122" s="3">
        <f>F123+F124</f>
        <v>0</v>
      </c>
      <c r="G122" s="3">
        <f>G123+G124</f>
        <v>541.2</v>
      </c>
    </row>
    <row r="123" spans="1:7" ht="27">
      <c r="A123" s="33"/>
      <c r="B123" s="33"/>
      <c r="C123" s="26" t="s">
        <v>44</v>
      </c>
      <c r="D123" s="3">
        <f t="shared" si="13"/>
        <v>841.2</v>
      </c>
      <c r="E123" s="3">
        <f>200+100</f>
        <v>300</v>
      </c>
      <c r="F123" s="3">
        <f>200-200</f>
        <v>0</v>
      </c>
      <c r="G123" s="3">
        <f>200-200+541.2</f>
        <v>541.2</v>
      </c>
    </row>
    <row r="124" spans="1:7" ht="15" customHeight="1">
      <c r="A124" s="34"/>
      <c r="B124" s="34"/>
      <c r="C124" s="26" t="s">
        <v>45</v>
      </c>
      <c r="D124" s="3">
        <f t="shared" si="13"/>
        <v>0</v>
      </c>
      <c r="E124" s="3">
        <v>0</v>
      </c>
      <c r="F124" s="3">
        <v>0</v>
      </c>
      <c r="G124" s="3">
        <v>0</v>
      </c>
    </row>
    <row r="125" spans="1:7" ht="15" customHeight="1">
      <c r="A125" s="31" t="s">
        <v>70</v>
      </c>
      <c r="B125" s="31" t="s">
        <v>71</v>
      </c>
      <c r="C125" s="26" t="s">
        <v>104</v>
      </c>
      <c r="D125" s="3">
        <f>E125+F125+G125</f>
        <v>7717.5</v>
      </c>
      <c r="E125" s="3">
        <f>E126+E127</f>
        <v>0</v>
      </c>
      <c r="F125" s="3">
        <f>F126+F127</f>
        <v>4288.5</v>
      </c>
      <c r="G125" s="3">
        <f>G126+G127</f>
        <v>3429</v>
      </c>
    </row>
    <row r="126" spans="1:7" ht="27">
      <c r="A126" s="33"/>
      <c r="B126" s="33"/>
      <c r="C126" s="26" t="s">
        <v>44</v>
      </c>
      <c r="D126" s="3">
        <f t="shared" si="13"/>
        <v>7717.5</v>
      </c>
      <c r="E126" s="3">
        <f>1000-450-550</f>
        <v>0</v>
      </c>
      <c r="F126" s="3">
        <f>1000+200+500+900-76+1180+584.5</f>
        <v>4288.5</v>
      </c>
      <c r="G126" s="3">
        <f>3600-171</f>
        <v>3429</v>
      </c>
    </row>
    <row r="127" spans="1:7" ht="15" customHeight="1">
      <c r="A127" s="34"/>
      <c r="B127" s="34"/>
      <c r="C127" s="26" t="s">
        <v>45</v>
      </c>
      <c r="D127" s="3">
        <f t="shared" si="13"/>
        <v>0</v>
      </c>
      <c r="E127" s="3">
        <v>0</v>
      </c>
      <c r="F127" s="3">
        <v>0</v>
      </c>
      <c r="G127" s="3">
        <v>0</v>
      </c>
    </row>
    <row r="128" spans="1:7" ht="15" customHeight="1">
      <c r="A128" s="31" t="s">
        <v>72</v>
      </c>
      <c r="B128" s="31" t="s">
        <v>80</v>
      </c>
      <c r="C128" s="26" t="s">
        <v>104</v>
      </c>
      <c r="D128" s="3">
        <f t="shared" si="13"/>
        <v>440</v>
      </c>
      <c r="E128" s="3">
        <f>E129+E130</f>
        <v>150</v>
      </c>
      <c r="F128" s="3">
        <f>F129+F130</f>
        <v>140</v>
      </c>
      <c r="G128" s="3">
        <f>G129+G130</f>
        <v>150</v>
      </c>
    </row>
    <row r="129" spans="1:7" ht="27">
      <c r="A129" s="33"/>
      <c r="B129" s="33"/>
      <c r="C129" s="26" t="s">
        <v>44</v>
      </c>
      <c r="D129" s="3">
        <f t="shared" si="13"/>
        <v>440</v>
      </c>
      <c r="E129" s="3">
        <v>150</v>
      </c>
      <c r="F129" s="3">
        <f>150-10</f>
        <v>140</v>
      </c>
      <c r="G129" s="3">
        <v>150</v>
      </c>
    </row>
    <row r="130" spans="1:7" ht="15" customHeight="1">
      <c r="A130" s="34"/>
      <c r="B130" s="34"/>
      <c r="C130" s="26" t="s">
        <v>45</v>
      </c>
      <c r="D130" s="3">
        <f t="shared" si="13"/>
        <v>0</v>
      </c>
      <c r="E130" s="3">
        <v>0</v>
      </c>
      <c r="F130" s="3">
        <v>0</v>
      </c>
      <c r="G130" s="3">
        <v>0</v>
      </c>
    </row>
    <row r="131" spans="1:7" ht="15" customHeight="1">
      <c r="A131" s="31" t="s">
        <v>73</v>
      </c>
      <c r="B131" s="31" t="s">
        <v>74</v>
      </c>
      <c r="C131" s="26" t="s">
        <v>104</v>
      </c>
      <c r="D131" s="3">
        <f t="shared" si="13"/>
        <v>847</v>
      </c>
      <c r="E131" s="3">
        <f>E132+E133</f>
        <v>200</v>
      </c>
      <c r="F131" s="3">
        <f>F132+F133</f>
        <v>276</v>
      </c>
      <c r="G131" s="3">
        <f>G132+G133</f>
        <v>371</v>
      </c>
    </row>
    <row r="132" spans="1:7" ht="27">
      <c r="A132" s="33"/>
      <c r="B132" s="33"/>
      <c r="C132" s="26" t="s">
        <v>44</v>
      </c>
      <c r="D132" s="3">
        <f t="shared" si="13"/>
        <v>847</v>
      </c>
      <c r="E132" s="3">
        <v>200</v>
      </c>
      <c r="F132" s="3">
        <f>200+76</f>
        <v>276</v>
      </c>
      <c r="G132" s="3">
        <f>200+171</f>
        <v>371</v>
      </c>
    </row>
    <row r="133" spans="1:7" ht="15" customHeight="1">
      <c r="A133" s="34"/>
      <c r="B133" s="34"/>
      <c r="C133" s="26" t="s">
        <v>45</v>
      </c>
      <c r="D133" s="3">
        <f t="shared" si="13"/>
        <v>0</v>
      </c>
      <c r="E133" s="3">
        <v>0</v>
      </c>
      <c r="F133" s="3">
        <v>0</v>
      </c>
      <c r="G133" s="3">
        <v>0</v>
      </c>
    </row>
    <row r="134" spans="1:7" ht="15" customHeight="1" hidden="1">
      <c r="A134" s="31" t="s">
        <v>39</v>
      </c>
      <c r="B134" s="31" t="s">
        <v>36</v>
      </c>
      <c r="C134" s="26" t="s">
        <v>3</v>
      </c>
      <c r="D134" s="3">
        <f>E134+F134+G134</f>
        <v>0</v>
      </c>
      <c r="E134" s="3">
        <f>E135+E136</f>
        <v>0</v>
      </c>
      <c r="F134" s="3">
        <f>F135+F136</f>
        <v>0</v>
      </c>
      <c r="G134" s="3">
        <f>G135+G136</f>
        <v>0</v>
      </c>
    </row>
    <row r="135" spans="1:7" ht="27" hidden="1">
      <c r="A135" s="33"/>
      <c r="B135" s="33"/>
      <c r="C135" s="26" t="s">
        <v>44</v>
      </c>
      <c r="D135" s="3">
        <f>E135+F135+G135</f>
        <v>0</v>
      </c>
      <c r="E135" s="3">
        <v>0</v>
      </c>
      <c r="F135" s="3">
        <v>0</v>
      </c>
      <c r="G135" s="3">
        <v>0</v>
      </c>
    </row>
    <row r="136" spans="1:7" ht="19.5" customHeight="1" hidden="1">
      <c r="A136" s="33"/>
      <c r="B136" s="34"/>
      <c r="C136" s="26" t="s">
        <v>45</v>
      </c>
      <c r="D136" s="3">
        <f t="shared" si="13"/>
        <v>0</v>
      </c>
      <c r="E136" s="3">
        <v>0</v>
      </c>
      <c r="F136" s="3">
        <v>0</v>
      </c>
      <c r="G136" s="3">
        <v>0</v>
      </c>
    </row>
    <row r="137" spans="1:7" ht="91.5" customHeight="1">
      <c r="A137" s="31" t="s">
        <v>39</v>
      </c>
      <c r="B137" s="31" t="s">
        <v>108</v>
      </c>
      <c r="C137" s="26" t="s">
        <v>104</v>
      </c>
      <c r="D137" s="3">
        <f aca="true" t="shared" si="14" ref="D137:D148">E137+F137+G137</f>
        <v>0</v>
      </c>
      <c r="E137" s="3">
        <f>E138+E139</f>
        <v>0</v>
      </c>
      <c r="F137" s="3">
        <f>F138+F139</f>
        <v>0</v>
      </c>
      <c r="G137" s="3">
        <f>G138+G139</f>
        <v>0</v>
      </c>
    </row>
    <row r="138" spans="1:7" ht="96" customHeight="1">
      <c r="A138" s="33"/>
      <c r="B138" s="33"/>
      <c r="C138" s="22" t="s">
        <v>44</v>
      </c>
      <c r="D138" s="3">
        <f t="shared" si="14"/>
        <v>0</v>
      </c>
      <c r="E138" s="3">
        <f>0+60540-60540</f>
        <v>0</v>
      </c>
      <c r="F138" s="3">
        <v>0</v>
      </c>
      <c r="G138" s="3">
        <v>0</v>
      </c>
    </row>
    <row r="139" spans="1:7" ht="62.25" customHeight="1">
      <c r="A139" s="34"/>
      <c r="B139" s="34"/>
      <c r="C139" s="22" t="s">
        <v>45</v>
      </c>
      <c r="D139" s="3">
        <f t="shared" si="14"/>
        <v>0</v>
      </c>
      <c r="E139" s="3">
        <v>0</v>
      </c>
      <c r="F139" s="3">
        <v>0</v>
      </c>
      <c r="G139" s="3">
        <v>0</v>
      </c>
    </row>
    <row r="140" spans="1:7" ht="15" customHeight="1">
      <c r="A140" s="31" t="s">
        <v>94</v>
      </c>
      <c r="B140" s="31" t="s">
        <v>96</v>
      </c>
      <c r="C140" s="26" t="s">
        <v>104</v>
      </c>
      <c r="D140" s="3">
        <f t="shared" si="14"/>
        <v>0</v>
      </c>
      <c r="E140" s="3">
        <f>E141+E142</f>
        <v>0</v>
      </c>
      <c r="F140" s="3">
        <f>F141+F142</f>
        <v>0</v>
      </c>
      <c r="G140" s="3">
        <f>G141+G142</f>
        <v>0</v>
      </c>
    </row>
    <row r="141" spans="1:7" ht="27">
      <c r="A141" s="33"/>
      <c r="B141" s="33"/>
      <c r="C141" s="26" t="s">
        <v>44</v>
      </c>
      <c r="D141" s="3">
        <f t="shared" si="14"/>
        <v>0</v>
      </c>
      <c r="E141" s="3">
        <f>0+499+499+300-1298</f>
        <v>0</v>
      </c>
      <c r="F141" s="3">
        <v>0</v>
      </c>
      <c r="G141" s="3">
        <v>0</v>
      </c>
    </row>
    <row r="142" spans="1:7" ht="111.75" customHeight="1">
      <c r="A142" s="34"/>
      <c r="B142" s="34"/>
      <c r="C142" s="22" t="s">
        <v>45</v>
      </c>
      <c r="D142" s="3">
        <f t="shared" si="14"/>
        <v>0</v>
      </c>
      <c r="E142" s="3">
        <v>0</v>
      </c>
      <c r="F142" s="3">
        <v>0</v>
      </c>
      <c r="G142" s="3">
        <v>0</v>
      </c>
    </row>
    <row r="143" spans="1:7" ht="15" customHeight="1">
      <c r="A143" s="31" t="s">
        <v>91</v>
      </c>
      <c r="B143" s="31" t="s">
        <v>99</v>
      </c>
      <c r="C143" s="26" t="s">
        <v>104</v>
      </c>
      <c r="D143" s="3">
        <f t="shared" si="14"/>
        <v>0</v>
      </c>
      <c r="E143" s="3">
        <f>E144+E145</f>
        <v>0</v>
      </c>
      <c r="F143" s="3">
        <f>F144+F145</f>
        <v>0</v>
      </c>
      <c r="G143" s="3">
        <f>G144+G145</f>
        <v>0</v>
      </c>
    </row>
    <row r="144" spans="1:7" ht="34.5" customHeight="1">
      <c r="A144" s="33"/>
      <c r="B144" s="33"/>
      <c r="C144" s="26" t="s">
        <v>44</v>
      </c>
      <c r="D144" s="3">
        <f t="shared" si="14"/>
        <v>0</v>
      </c>
      <c r="E144" s="3">
        <f>0+590+590+448.2+448.2-2076.4</f>
        <v>0</v>
      </c>
      <c r="F144" s="3">
        <v>0</v>
      </c>
      <c r="G144" s="3">
        <v>0</v>
      </c>
    </row>
    <row r="145" spans="1:7" ht="159" customHeight="1">
      <c r="A145" s="34"/>
      <c r="B145" s="34"/>
      <c r="C145" s="22" t="s">
        <v>45</v>
      </c>
      <c r="D145" s="3">
        <f t="shared" si="14"/>
        <v>0</v>
      </c>
      <c r="E145" s="3">
        <v>0</v>
      </c>
      <c r="F145" s="3">
        <v>0</v>
      </c>
      <c r="G145" s="3">
        <v>0</v>
      </c>
    </row>
    <row r="146" spans="1:7" ht="15" customHeight="1">
      <c r="A146" s="31" t="s">
        <v>92</v>
      </c>
      <c r="B146" s="31" t="s">
        <v>95</v>
      </c>
      <c r="C146" s="26" t="s">
        <v>104</v>
      </c>
      <c r="D146" s="3">
        <f t="shared" si="14"/>
        <v>0</v>
      </c>
      <c r="E146" s="3">
        <f>E147+E148</f>
        <v>0</v>
      </c>
      <c r="F146" s="3">
        <f>F147+F148</f>
        <v>0</v>
      </c>
      <c r="G146" s="3">
        <f>G147+G148</f>
        <v>0</v>
      </c>
    </row>
    <row r="147" spans="1:7" ht="29.25" customHeight="1">
      <c r="A147" s="33"/>
      <c r="B147" s="33"/>
      <c r="C147" s="26" t="s">
        <v>44</v>
      </c>
      <c r="D147" s="3">
        <f t="shared" si="14"/>
        <v>0</v>
      </c>
      <c r="E147" s="3">
        <f>0+26625.6-26625.6</f>
        <v>0</v>
      </c>
      <c r="F147" s="3">
        <v>0</v>
      </c>
      <c r="G147" s="3">
        <v>0</v>
      </c>
    </row>
    <row r="148" spans="1:7" ht="33.75" customHeight="1">
      <c r="A148" s="34"/>
      <c r="B148" s="34"/>
      <c r="C148" s="22" t="s">
        <v>45</v>
      </c>
      <c r="D148" s="3">
        <f t="shared" si="14"/>
        <v>0</v>
      </c>
      <c r="E148" s="3">
        <v>0</v>
      </c>
      <c r="F148" s="3">
        <v>0</v>
      </c>
      <c r="G148" s="3">
        <v>0</v>
      </c>
    </row>
  </sheetData>
  <sheetProtection/>
  <mergeCells count="89">
    <mergeCell ref="A53:A55"/>
    <mergeCell ref="B53:B55"/>
    <mergeCell ref="A56:A58"/>
    <mergeCell ref="B56:B58"/>
    <mergeCell ref="A140:A142"/>
    <mergeCell ref="B140:B142"/>
    <mergeCell ref="B110:B112"/>
    <mergeCell ref="B113:B115"/>
    <mergeCell ref="A113:A115"/>
    <mergeCell ref="B89:B91"/>
    <mergeCell ref="A143:A145"/>
    <mergeCell ref="B143:B145"/>
    <mergeCell ref="A146:A148"/>
    <mergeCell ref="B146:B148"/>
    <mergeCell ref="A137:A139"/>
    <mergeCell ref="B137:B139"/>
    <mergeCell ref="A96:A100"/>
    <mergeCell ref="A92:A94"/>
    <mergeCell ref="B92:B94"/>
    <mergeCell ref="B107:B109"/>
    <mergeCell ref="B67:B69"/>
    <mergeCell ref="A131:A133"/>
    <mergeCell ref="B131:B133"/>
    <mergeCell ref="A128:A130"/>
    <mergeCell ref="B128:B130"/>
    <mergeCell ref="A119:A121"/>
    <mergeCell ref="B96:B100"/>
    <mergeCell ref="A104:A106"/>
    <mergeCell ref="B119:B121"/>
    <mergeCell ref="A110:A112"/>
    <mergeCell ref="A40:A42"/>
    <mergeCell ref="B40:B42"/>
    <mergeCell ref="A46:A48"/>
    <mergeCell ref="B46:B48"/>
    <mergeCell ref="A49:A51"/>
    <mergeCell ref="B49:B51"/>
    <mergeCell ref="B134:B136"/>
    <mergeCell ref="A134:A136"/>
    <mergeCell ref="B125:B127"/>
    <mergeCell ref="A125:A127"/>
    <mergeCell ref="B122:B124"/>
    <mergeCell ref="A122:A124"/>
    <mergeCell ref="B116:B118"/>
    <mergeCell ref="A116:A118"/>
    <mergeCell ref="B70:B72"/>
    <mergeCell ref="A59:A63"/>
    <mergeCell ref="B59:B63"/>
    <mergeCell ref="B86:B88"/>
    <mergeCell ref="B104:B106"/>
    <mergeCell ref="A101:A103"/>
    <mergeCell ref="B101:B103"/>
    <mergeCell ref="B77:B79"/>
    <mergeCell ref="B80:B82"/>
    <mergeCell ref="B83:B85"/>
    <mergeCell ref="A77:A85"/>
    <mergeCell ref="A37:A39"/>
    <mergeCell ref="B37:B39"/>
    <mergeCell ref="B43:B45"/>
    <mergeCell ref="A64:A66"/>
    <mergeCell ref="B64:B66"/>
    <mergeCell ref="A73:A75"/>
    <mergeCell ref="B73:B75"/>
    <mergeCell ref="B31:B32"/>
    <mergeCell ref="B33:B34"/>
    <mergeCell ref="B35:B36"/>
    <mergeCell ref="A28:A36"/>
    <mergeCell ref="B21:B23"/>
    <mergeCell ref="A8:A12"/>
    <mergeCell ref="B8:B12"/>
    <mergeCell ref="A13:A17"/>
    <mergeCell ref="B24:B26"/>
    <mergeCell ref="B28:B30"/>
    <mergeCell ref="B18:B20"/>
    <mergeCell ref="A5:A6"/>
    <mergeCell ref="B5:B6"/>
    <mergeCell ref="C5:C6"/>
    <mergeCell ref="D5:G5"/>
    <mergeCell ref="A18:A20"/>
    <mergeCell ref="B13:B17"/>
    <mergeCell ref="D1:G2"/>
    <mergeCell ref="A70:A72"/>
    <mergeCell ref="A21:A23"/>
    <mergeCell ref="A86:A88"/>
    <mergeCell ref="A107:A109"/>
    <mergeCell ref="A67:A69"/>
    <mergeCell ref="A89:A91"/>
    <mergeCell ref="A24:A26"/>
    <mergeCell ref="A43:A45"/>
    <mergeCell ref="A3:G3"/>
  </mergeCells>
  <printOptions/>
  <pageMargins left="0.7" right="0.7" top="0.75" bottom="0.75" header="0.3" footer="0.3"/>
  <pageSetup horizontalDpi="600" verticalDpi="600" orientation="landscape" paperSize="9" scale="77" r:id="rId1"/>
  <rowBreaks count="7" manualBreakCount="7">
    <brk id="26" max="6" man="1"/>
    <brk id="51" max="6" man="1"/>
    <brk id="75" max="6" man="1"/>
    <brk id="94" max="6" man="1"/>
    <brk id="124" max="6" man="1"/>
    <brk id="142" max="6" man="1"/>
    <brk id="1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6"/>
  <sheetViews>
    <sheetView tabSelected="1" view="pageBreakPreview" zoomScaleNormal="85" zoomScaleSheetLayoutView="100" zoomScalePageLayoutView="0" workbookViewId="0" topLeftCell="A1">
      <selection activeCell="A151" sqref="A1:IV16384"/>
    </sheetView>
  </sheetViews>
  <sheetFormatPr defaultColWidth="9.140625" defaultRowHeight="15"/>
  <cols>
    <col min="1" max="1" width="26.00390625" style="5" customWidth="1"/>
    <col min="2" max="2" width="58.28125" style="5" customWidth="1"/>
    <col min="3" max="3" width="34.00390625" style="5" customWidth="1"/>
    <col min="4" max="7" width="12.7109375" style="5" customWidth="1"/>
    <col min="8" max="8" width="10.421875" style="7" customWidth="1"/>
    <col min="9" max="9" width="9.28125" style="8" customWidth="1"/>
    <col min="10" max="10" width="9.57421875" style="2" customWidth="1"/>
    <col min="11" max="11" width="9.7109375" style="2" customWidth="1"/>
    <col min="12" max="16384" width="9.140625" style="2" customWidth="1"/>
  </cols>
  <sheetData>
    <row r="1" spans="1:7" ht="117.75" customHeight="1">
      <c r="A1" s="23"/>
      <c r="B1" s="24"/>
      <c r="C1" s="23"/>
      <c r="D1" s="30" t="s">
        <v>78</v>
      </c>
      <c r="E1" s="30"/>
      <c r="F1" s="30"/>
      <c r="G1" s="30"/>
    </row>
    <row r="2" spans="1:7" ht="45" customHeight="1">
      <c r="A2" s="45" t="s">
        <v>29</v>
      </c>
      <c r="B2" s="45"/>
      <c r="C2" s="45"/>
      <c r="D2" s="45"/>
      <c r="E2" s="45"/>
      <c r="F2" s="45"/>
      <c r="G2" s="45"/>
    </row>
    <row r="3" spans="5:7" ht="14.25">
      <c r="E3" s="46"/>
      <c r="F3" s="46"/>
      <c r="G3" s="46"/>
    </row>
    <row r="4" spans="1:7" ht="15.75" customHeight="1">
      <c r="A4" s="40" t="s">
        <v>1</v>
      </c>
      <c r="B4" s="40" t="s">
        <v>77</v>
      </c>
      <c r="C4" s="40" t="s">
        <v>30</v>
      </c>
      <c r="D4" s="40" t="s">
        <v>105</v>
      </c>
      <c r="E4" s="40"/>
      <c r="F4" s="40"/>
      <c r="G4" s="40"/>
    </row>
    <row r="5" spans="1:9" ht="14.25">
      <c r="A5" s="40"/>
      <c r="B5" s="40"/>
      <c r="C5" s="40"/>
      <c r="D5" s="21" t="s">
        <v>3</v>
      </c>
      <c r="E5" s="21" t="s">
        <v>41</v>
      </c>
      <c r="F5" s="21" t="s">
        <v>42</v>
      </c>
      <c r="G5" s="21" t="s">
        <v>43</v>
      </c>
      <c r="H5" s="9"/>
      <c r="I5" s="9"/>
    </row>
    <row r="6" spans="1:7" ht="14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9" ht="15.75" customHeight="1">
      <c r="A7" s="41" t="s">
        <v>4</v>
      </c>
      <c r="B7" s="43" t="s">
        <v>40</v>
      </c>
      <c r="C7" s="27" t="s">
        <v>104</v>
      </c>
      <c r="D7" s="4">
        <f>SUM(E7:G7)</f>
        <v>309427.9</v>
      </c>
      <c r="E7" s="4">
        <f>SUM(E10:E12)+E13</f>
        <v>154697.1</v>
      </c>
      <c r="F7" s="4">
        <f>SUM(F10:F12)+F13</f>
        <v>77593.8</v>
      </c>
      <c r="G7" s="4">
        <f>SUM(G10:G12)+G13</f>
        <v>77137</v>
      </c>
      <c r="H7" s="10"/>
      <c r="I7" s="11"/>
    </row>
    <row r="8" spans="1:9" ht="15.75" customHeight="1">
      <c r="A8" s="41"/>
      <c r="B8" s="43"/>
      <c r="C8" s="26" t="s">
        <v>5</v>
      </c>
      <c r="D8" s="3">
        <f>SUM(E8:G8)</f>
        <v>309371.7</v>
      </c>
      <c r="E8" s="3">
        <f>E7-E9</f>
        <v>154640.9</v>
      </c>
      <c r="F8" s="3">
        <f>F7-F9</f>
        <v>77593.8</v>
      </c>
      <c r="G8" s="3">
        <f>G7-G9</f>
        <v>77137</v>
      </c>
      <c r="H8" s="12"/>
      <c r="I8" s="13"/>
    </row>
    <row r="9" spans="1:9" ht="27">
      <c r="A9" s="41"/>
      <c r="B9" s="43"/>
      <c r="C9" s="26" t="s">
        <v>6</v>
      </c>
      <c r="D9" s="3">
        <f aca="true" t="shared" si="0" ref="D9:D49">SUM(E9:G9)</f>
        <v>56.2</v>
      </c>
      <c r="E9" s="3">
        <f aca="true" t="shared" si="1" ref="E9:G13">E16+E100+E159</f>
        <v>56.2</v>
      </c>
      <c r="F9" s="3">
        <f t="shared" si="1"/>
        <v>0</v>
      </c>
      <c r="G9" s="3">
        <f t="shared" si="1"/>
        <v>0</v>
      </c>
      <c r="H9" s="12"/>
      <c r="I9" s="13"/>
    </row>
    <row r="10" spans="1:9" ht="14.25">
      <c r="A10" s="41"/>
      <c r="B10" s="43"/>
      <c r="C10" s="26" t="s">
        <v>31</v>
      </c>
      <c r="D10" s="3">
        <f>SUM(E10:G10)</f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12"/>
      <c r="I10" s="13"/>
    </row>
    <row r="11" spans="1:9" ht="14.25">
      <c r="A11" s="41"/>
      <c r="B11" s="43"/>
      <c r="C11" s="26" t="s">
        <v>32</v>
      </c>
      <c r="D11" s="3">
        <f>SUM(E11:G11)</f>
        <v>82714.6</v>
      </c>
      <c r="E11" s="3">
        <f t="shared" si="1"/>
        <v>82714.6</v>
      </c>
      <c r="F11" s="3">
        <f t="shared" si="1"/>
        <v>0</v>
      </c>
      <c r="G11" s="3">
        <f t="shared" si="1"/>
        <v>0</v>
      </c>
      <c r="H11" s="12"/>
      <c r="I11" s="13"/>
    </row>
    <row r="12" spans="1:9" ht="14.25">
      <c r="A12" s="41"/>
      <c r="B12" s="43"/>
      <c r="C12" s="26" t="s">
        <v>34</v>
      </c>
      <c r="D12" s="3">
        <f>SUM(E12:G12)</f>
        <v>226713.3</v>
      </c>
      <c r="E12" s="3">
        <f t="shared" si="1"/>
        <v>71982.5</v>
      </c>
      <c r="F12" s="3">
        <f t="shared" si="1"/>
        <v>77593.8</v>
      </c>
      <c r="G12" s="3">
        <f t="shared" si="1"/>
        <v>77137</v>
      </c>
      <c r="H12" s="12"/>
      <c r="I12" s="13"/>
    </row>
    <row r="13" spans="1:9" ht="14.25">
      <c r="A13" s="41"/>
      <c r="B13" s="43"/>
      <c r="C13" s="26" t="s">
        <v>33</v>
      </c>
      <c r="D13" s="3">
        <f t="shared" si="0"/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12"/>
      <c r="I13" s="13"/>
    </row>
    <row r="14" spans="1:9" ht="15.75" customHeight="1">
      <c r="A14" s="41" t="s">
        <v>7</v>
      </c>
      <c r="B14" s="43" t="s">
        <v>8</v>
      </c>
      <c r="C14" s="27" t="s">
        <v>104</v>
      </c>
      <c r="D14" s="4">
        <f t="shared" si="0"/>
        <v>164429.3</v>
      </c>
      <c r="E14" s="4">
        <f>SUM(E17:E19)+E20</f>
        <v>53088</v>
      </c>
      <c r="F14" s="4">
        <f>SUM(F17:F19)+F20</f>
        <v>54756.3</v>
      </c>
      <c r="G14" s="4">
        <f>SUM(G17:G19)+G20</f>
        <v>56585</v>
      </c>
      <c r="H14" s="12"/>
      <c r="I14" s="13"/>
    </row>
    <row r="15" spans="1:9" ht="15.75" customHeight="1">
      <c r="A15" s="41"/>
      <c r="B15" s="43"/>
      <c r="C15" s="26" t="s">
        <v>5</v>
      </c>
      <c r="D15" s="3">
        <f>SUM(E15:G15)</f>
        <v>164429.3</v>
      </c>
      <c r="E15" s="3">
        <f>E14-E16</f>
        <v>53088</v>
      </c>
      <c r="F15" s="3">
        <f>F14-F16</f>
        <v>54756.3</v>
      </c>
      <c r="G15" s="3">
        <f>G14-G16</f>
        <v>56585</v>
      </c>
      <c r="H15" s="12"/>
      <c r="I15" s="13"/>
    </row>
    <row r="16" spans="1:9" ht="27">
      <c r="A16" s="41"/>
      <c r="B16" s="43"/>
      <c r="C16" s="26" t="s">
        <v>6</v>
      </c>
      <c r="D16" s="3">
        <f>SUM(E16:G16)</f>
        <v>0</v>
      </c>
      <c r="E16" s="3">
        <v>0</v>
      </c>
      <c r="F16" s="3">
        <v>0</v>
      </c>
      <c r="G16" s="3">
        <v>0</v>
      </c>
      <c r="H16" s="12"/>
      <c r="I16" s="13"/>
    </row>
    <row r="17" spans="1:9" ht="14.25">
      <c r="A17" s="41"/>
      <c r="B17" s="43"/>
      <c r="C17" s="26" t="s">
        <v>31</v>
      </c>
      <c r="D17" s="3">
        <f t="shared" si="0"/>
        <v>0</v>
      </c>
      <c r="E17" s="3">
        <f aca="true" t="shared" si="2" ref="E17:G18">E22+E73+E58</f>
        <v>0</v>
      </c>
      <c r="F17" s="3">
        <f t="shared" si="2"/>
        <v>0</v>
      </c>
      <c r="G17" s="3">
        <f t="shared" si="2"/>
        <v>0</v>
      </c>
      <c r="H17" s="12"/>
      <c r="I17" s="13"/>
    </row>
    <row r="18" spans="1:9" ht="14.25">
      <c r="A18" s="41"/>
      <c r="B18" s="43"/>
      <c r="C18" s="26" t="s">
        <v>32</v>
      </c>
      <c r="D18" s="3">
        <f t="shared" si="0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12"/>
      <c r="I18" s="13"/>
    </row>
    <row r="19" spans="1:9" ht="14.25">
      <c r="A19" s="41"/>
      <c r="B19" s="43"/>
      <c r="C19" s="26" t="s">
        <v>34</v>
      </c>
      <c r="D19" s="3">
        <f t="shared" si="0"/>
        <v>164429.3</v>
      </c>
      <c r="E19" s="3">
        <f>E24+E75+E60+E91</f>
        <v>53088</v>
      </c>
      <c r="F19" s="3">
        <f>F24+F75+F60+F91</f>
        <v>54756.3</v>
      </c>
      <c r="G19" s="3">
        <f>G24+G75+G60+G91</f>
        <v>56585</v>
      </c>
      <c r="H19" s="12"/>
      <c r="I19" s="13"/>
    </row>
    <row r="20" spans="1:9" ht="14.25">
      <c r="A20" s="41"/>
      <c r="B20" s="43"/>
      <c r="C20" s="26" t="s">
        <v>33</v>
      </c>
      <c r="D20" s="3">
        <f t="shared" si="0"/>
        <v>0</v>
      </c>
      <c r="E20" s="3">
        <f>E25+E76+E61</f>
        <v>0</v>
      </c>
      <c r="F20" s="3">
        <f>F25+F76+F61</f>
        <v>0</v>
      </c>
      <c r="G20" s="3">
        <f>G25+G76+G61</f>
        <v>0</v>
      </c>
      <c r="H20" s="12"/>
      <c r="I20" s="13"/>
    </row>
    <row r="21" spans="1:9" ht="14.25">
      <c r="A21" s="44"/>
      <c r="B21" s="43" t="s">
        <v>48</v>
      </c>
      <c r="C21" s="27" t="s">
        <v>104</v>
      </c>
      <c r="D21" s="4">
        <f t="shared" si="0"/>
        <v>151225</v>
      </c>
      <c r="E21" s="4">
        <f>SUM(E22:E25)</f>
        <v>49838</v>
      </c>
      <c r="F21" s="4">
        <f>SUM(F22:F25)</f>
        <v>50687</v>
      </c>
      <c r="G21" s="4">
        <f>SUM(G22:G25)</f>
        <v>50700</v>
      </c>
      <c r="H21" s="12"/>
      <c r="I21" s="13"/>
    </row>
    <row r="22" spans="1:9" ht="14.25">
      <c r="A22" s="44"/>
      <c r="B22" s="43"/>
      <c r="C22" s="26" t="s">
        <v>31</v>
      </c>
      <c r="D22" s="3">
        <f t="shared" si="0"/>
        <v>0</v>
      </c>
      <c r="E22" s="3">
        <v>0</v>
      </c>
      <c r="F22" s="3">
        <v>0</v>
      </c>
      <c r="G22" s="3">
        <v>0</v>
      </c>
      <c r="H22" s="12"/>
      <c r="I22" s="13"/>
    </row>
    <row r="23" spans="1:9" ht="14.25">
      <c r="A23" s="44"/>
      <c r="B23" s="43"/>
      <c r="C23" s="26" t="s">
        <v>32</v>
      </c>
      <c r="D23" s="3">
        <f t="shared" si="0"/>
        <v>0</v>
      </c>
      <c r="E23" s="3">
        <v>0</v>
      </c>
      <c r="F23" s="3">
        <v>0</v>
      </c>
      <c r="G23" s="3">
        <v>0</v>
      </c>
      <c r="H23" s="12"/>
      <c r="I23" s="13"/>
    </row>
    <row r="24" spans="1:9" ht="15" customHeight="1">
      <c r="A24" s="44"/>
      <c r="B24" s="43"/>
      <c r="C24" s="26" t="s">
        <v>34</v>
      </c>
      <c r="D24" s="3">
        <f>SUM(E24:G24)</f>
        <v>151225</v>
      </c>
      <c r="E24" s="3">
        <f aca="true" t="shared" si="3" ref="E24:G25">E29+E34+E40</f>
        <v>49838</v>
      </c>
      <c r="F24" s="3">
        <f t="shared" si="3"/>
        <v>50687</v>
      </c>
      <c r="G24" s="3">
        <f t="shared" si="3"/>
        <v>50700</v>
      </c>
      <c r="H24" s="12"/>
      <c r="I24" s="13"/>
    </row>
    <row r="25" spans="1:9" ht="14.25">
      <c r="A25" s="44"/>
      <c r="B25" s="43"/>
      <c r="C25" s="26" t="s">
        <v>33</v>
      </c>
      <c r="D25" s="3">
        <f t="shared" si="0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  <c r="H25" s="12"/>
      <c r="I25" s="13"/>
    </row>
    <row r="26" spans="1:9" ht="15.75" customHeight="1">
      <c r="A26" s="35" t="s">
        <v>9</v>
      </c>
      <c r="B26" s="47" t="s">
        <v>53</v>
      </c>
      <c r="C26" s="26" t="s">
        <v>104</v>
      </c>
      <c r="D26" s="3">
        <f t="shared" si="0"/>
        <v>147000</v>
      </c>
      <c r="E26" s="3">
        <f>SUM(E27:E30)</f>
        <v>48600</v>
      </c>
      <c r="F26" s="3">
        <f>SUM(F27:F30)</f>
        <v>49200</v>
      </c>
      <c r="G26" s="3">
        <f>SUM(G27:G30)</f>
        <v>49200</v>
      </c>
      <c r="H26" s="12"/>
      <c r="I26" s="13"/>
    </row>
    <row r="27" spans="1:9" ht="14.25">
      <c r="A27" s="35"/>
      <c r="B27" s="47"/>
      <c r="C27" s="26" t="s">
        <v>31</v>
      </c>
      <c r="D27" s="3">
        <f t="shared" si="0"/>
        <v>0</v>
      </c>
      <c r="E27" s="3">
        <v>0</v>
      </c>
      <c r="F27" s="3">
        <v>0</v>
      </c>
      <c r="G27" s="3">
        <v>0</v>
      </c>
      <c r="H27" s="12"/>
      <c r="I27" s="13"/>
    </row>
    <row r="28" spans="1:9" ht="14.25">
      <c r="A28" s="35"/>
      <c r="B28" s="47"/>
      <c r="C28" s="26" t="s">
        <v>32</v>
      </c>
      <c r="D28" s="3">
        <f t="shared" si="0"/>
        <v>0</v>
      </c>
      <c r="E28" s="3">
        <v>0</v>
      </c>
      <c r="F28" s="3">
        <v>0</v>
      </c>
      <c r="G28" s="3">
        <v>0</v>
      </c>
      <c r="H28" s="12"/>
      <c r="I28" s="13"/>
    </row>
    <row r="29" spans="1:9" ht="14.25">
      <c r="A29" s="35"/>
      <c r="B29" s="47"/>
      <c r="C29" s="26" t="s">
        <v>34</v>
      </c>
      <c r="D29" s="3">
        <f>SUM(E29:G29)</f>
        <v>147000</v>
      </c>
      <c r="E29" s="3">
        <f>'Приложение 2'!E22</f>
        <v>48600</v>
      </c>
      <c r="F29" s="3">
        <f>'Приложение 2'!F22</f>
        <v>49200</v>
      </c>
      <c r="G29" s="3">
        <f>'Приложение 2'!G22</f>
        <v>49200</v>
      </c>
      <c r="H29" s="12"/>
      <c r="I29" s="13"/>
    </row>
    <row r="30" spans="1:9" ht="14.25">
      <c r="A30" s="35"/>
      <c r="B30" s="47"/>
      <c r="C30" s="26" t="s">
        <v>33</v>
      </c>
      <c r="D30" s="3">
        <f t="shared" si="0"/>
        <v>0</v>
      </c>
      <c r="E30" s="3">
        <v>0</v>
      </c>
      <c r="F30" s="3">
        <v>0</v>
      </c>
      <c r="G30" s="3">
        <v>0</v>
      </c>
      <c r="H30" s="12"/>
      <c r="I30" s="13"/>
    </row>
    <row r="31" spans="1:9" ht="15.75" customHeight="1">
      <c r="A31" s="35" t="s">
        <v>10</v>
      </c>
      <c r="B31" s="47" t="s">
        <v>54</v>
      </c>
      <c r="C31" s="26" t="s">
        <v>104</v>
      </c>
      <c r="D31" s="3">
        <f t="shared" si="0"/>
        <v>3000</v>
      </c>
      <c r="E31" s="3">
        <f>SUM(E32:E35)</f>
        <v>1000</v>
      </c>
      <c r="F31" s="3">
        <f>SUM(F32:F35)</f>
        <v>1000</v>
      </c>
      <c r="G31" s="3">
        <f>SUM(G32:G35)</f>
        <v>1000</v>
      </c>
      <c r="H31" s="12"/>
      <c r="I31" s="13"/>
    </row>
    <row r="32" spans="1:9" ht="14.25">
      <c r="A32" s="35"/>
      <c r="B32" s="47"/>
      <c r="C32" s="26" t="s">
        <v>31</v>
      </c>
      <c r="D32" s="3">
        <f t="shared" si="0"/>
        <v>0</v>
      </c>
      <c r="E32" s="3">
        <v>0</v>
      </c>
      <c r="F32" s="3">
        <v>0</v>
      </c>
      <c r="G32" s="3">
        <v>0</v>
      </c>
      <c r="H32" s="12"/>
      <c r="I32" s="13"/>
    </row>
    <row r="33" spans="1:9" ht="14.25">
      <c r="A33" s="35"/>
      <c r="B33" s="47"/>
      <c r="C33" s="26" t="s">
        <v>32</v>
      </c>
      <c r="D33" s="3">
        <f t="shared" si="0"/>
        <v>0</v>
      </c>
      <c r="E33" s="3">
        <v>0</v>
      </c>
      <c r="F33" s="3">
        <v>0</v>
      </c>
      <c r="G33" s="3">
        <v>0</v>
      </c>
      <c r="H33" s="12"/>
      <c r="I33" s="13"/>
    </row>
    <row r="34" spans="1:9" ht="14.25">
      <c r="A34" s="35"/>
      <c r="B34" s="47"/>
      <c r="C34" s="26" t="s">
        <v>34</v>
      </c>
      <c r="D34" s="3">
        <f t="shared" si="0"/>
        <v>3000</v>
      </c>
      <c r="E34" s="3">
        <f>'Приложение 2'!E25</f>
        <v>1000</v>
      </c>
      <c r="F34" s="3">
        <f>'Приложение 2'!F25</f>
        <v>1000</v>
      </c>
      <c r="G34" s="3">
        <f>'Приложение 2'!G25</f>
        <v>1000</v>
      </c>
      <c r="H34" s="12"/>
      <c r="I34" s="13"/>
    </row>
    <row r="35" spans="1:9" ht="14.25">
      <c r="A35" s="35"/>
      <c r="B35" s="47"/>
      <c r="C35" s="26" t="s">
        <v>33</v>
      </c>
      <c r="D35" s="3">
        <f t="shared" si="0"/>
        <v>0</v>
      </c>
      <c r="E35" s="3">
        <v>0</v>
      </c>
      <c r="F35" s="3">
        <v>0</v>
      </c>
      <c r="G35" s="3">
        <v>0</v>
      </c>
      <c r="H35" s="12"/>
      <c r="I35" s="13"/>
    </row>
    <row r="36" spans="1:7" ht="14.25">
      <c r="A36" s="21">
        <v>1</v>
      </c>
      <c r="B36" s="21">
        <v>2</v>
      </c>
      <c r="C36" s="28">
        <v>3</v>
      </c>
      <c r="D36" s="21">
        <v>4</v>
      </c>
      <c r="E36" s="21">
        <v>5</v>
      </c>
      <c r="F36" s="21">
        <v>6</v>
      </c>
      <c r="G36" s="21">
        <v>7</v>
      </c>
    </row>
    <row r="37" spans="1:9" ht="15.75" customHeight="1">
      <c r="A37" s="35" t="s">
        <v>11</v>
      </c>
      <c r="B37" s="47" t="s">
        <v>75</v>
      </c>
      <c r="C37" s="26" t="s">
        <v>104</v>
      </c>
      <c r="D37" s="3">
        <f>SUM(E37:G37)</f>
        <v>1225</v>
      </c>
      <c r="E37" s="3">
        <f>SUM(E38:E41)</f>
        <v>238</v>
      </c>
      <c r="F37" s="3">
        <f>SUM(F38:F41)</f>
        <v>487</v>
      </c>
      <c r="G37" s="3">
        <f>SUM(G38:G41)</f>
        <v>500</v>
      </c>
      <c r="H37" s="12"/>
      <c r="I37" s="13"/>
    </row>
    <row r="38" spans="1:9" ht="14.25">
      <c r="A38" s="35"/>
      <c r="B38" s="47"/>
      <c r="C38" s="26" t="s">
        <v>31</v>
      </c>
      <c r="D38" s="3">
        <f t="shared" si="0"/>
        <v>0</v>
      </c>
      <c r="E38" s="3">
        <f aca="true" t="shared" si="4" ref="E38:G39">E43+E48+E53</f>
        <v>0</v>
      </c>
      <c r="F38" s="3">
        <f t="shared" si="4"/>
        <v>0</v>
      </c>
      <c r="G38" s="3">
        <f t="shared" si="4"/>
        <v>0</v>
      </c>
      <c r="H38" s="12"/>
      <c r="I38" s="13"/>
    </row>
    <row r="39" spans="1:9" ht="14.25">
      <c r="A39" s="35"/>
      <c r="B39" s="47"/>
      <c r="C39" s="26" t="s">
        <v>32</v>
      </c>
      <c r="D39" s="3">
        <f t="shared" si="0"/>
        <v>0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12"/>
      <c r="I39" s="13"/>
    </row>
    <row r="40" spans="1:9" ht="14.25">
      <c r="A40" s="35"/>
      <c r="B40" s="47"/>
      <c r="C40" s="26" t="s">
        <v>34</v>
      </c>
      <c r="D40" s="3">
        <f t="shared" si="0"/>
        <v>1225</v>
      </c>
      <c r="E40" s="3">
        <f aca="true" t="shared" si="5" ref="E40:G41">E45+E50+E55</f>
        <v>238</v>
      </c>
      <c r="F40" s="3">
        <f t="shared" si="5"/>
        <v>487</v>
      </c>
      <c r="G40" s="3">
        <f t="shared" si="5"/>
        <v>500</v>
      </c>
      <c r="H40" s="12"/>
      <c r="I40" s="13"/>
    </row>
    <row r="41" spans="1:9" ht="14.25">
      <c r="A41" s="35"/>
      <c r="B41" s="47"/>
      <c r="C41" s="26" t="s">
        <v>33</v>
      </c>
      <c r="D41" s="3">
        <f t="shared" si="0"/>
        <v>0</v>
      </c>
      <c r="E41" s="3">
        <f t="shared" si="5"/>
        <v>0</v>
      </c>
      <c r="F41" s="3">
        <f t="shared" si="5"/>
        <v>0</v>
      </c>
      <c r="G41" s="3">
        <f t="shared" si="5"/>
        <v>0</v>
      </c>
      <c r="H41" s="12"/>
      <c r="I41" s="13"/>
    </row>
    <row r="42" spans="1:9" ht="14.25">
      <c r="A42" s="35"/>
      <c r="B42" s="47" t="s">
        <v>106</v>
      </c>
      <c r="C42" s="26" t="s">
        <v>104</v>
      </c>
      <c r="D42" s="3">
        <f t="shared" si="0"/>
        <v>238</v>
      </c>
      <c r="E42" s="3">
        <f>SUM(E43:E46)</f>
        <v>238</v>
      </c>
      <c r="F42" s="3">
        <f>SUM(F43:F46)</f>
        <v>0</v>
      </c>
      <c r="G42" s="3">
        <f>SUM(G43:G46)</f>
        <v>0</v>
      </c>
      <c r="H42" s="12"/>
      <c r="I42" s="13"/>
    </row>
    <row r="43" spans="1:9" ht="14.25">
      <c r="A43" s="35"/>
      <c r="B43" s="47"/>
      <c r="C43" s="26" t="s">
        <v>31</v>
      </c>
      <c r="D43" s="3">
        <f t="shared" si="0"/>
        <v>0</v>
      </c>
      <c r="E43" s="3">
        <v>0</v>
      </c>
      <c r="F43" s="3">
        <v>0</v>
      </c>
      <c r="G43" s="3">
        <v>0</v>
      </c>
      <c r="H43" s="12"/>
      <c r="I43" s="13"/>
    </row>
    <row r="44" spans="1:9" ht="14.25">
      <c r="A44" s="35"/>
      <c r="B44" s="47"/>
      <c r="C44" s="26" t="s">
        <v>32</v>
      </c>
      <c r="D44" s="3">
        <f t="shared" si="0"/>
        <v>0</v>
      </c>
      <c r="E44" s="3">
        <v>0</v>
      </c>
      <c r="F44" s="3">
        <v>0</v>
      </c>
      <c r="G44" s="3">
        <v>0</v>
      </c>
      <c r="H44" s="12"/>
      <c r="I44" s="13"/>
    </row>
    <row r="45" spans="1:9" ht="14.25">
      <c r="A45" s="35"/>
      <c r="B45" s="47"/>
      <c r="C45" s="26" t="s">
        <v>34</v>
      </c>
      <c r="D45" s="3">
        <f t="shared" si="0"/>
        <v>238</v>
      </c>
      <c r="E45" s="3">
        <f>'Приложение 2'!E31</f>
        <v>238</v>
      </c>
      <c r="F45" s="3">
        <f>'Приложение 2'!F31</f>
        <v>0</v>
      </c>
      <c r="G45" s="3">
        <f>'Приложение 2'!G31</f>
        <v>0</v>
      </c>
      <c r="H45" s="12"/>
      <c r="I45" s="13"/>
    </row>
    <row r="46" spans="1:9" ht="14.25">
      <c r="A46" s="35"/>
      <c r="B46" s="47"/>
      <c r="C46" s="26" t="s">
        <v>33</v>
      </c>
      <c r="D46" s="3">
        <f t="shared" si="0"/>
        <v>0</v>
      </c>
      <c r="E46" s="3">
        <v>0</v>
      </c>
      <c r="F46" s="3">
        <v>0</v>
      </c>
      <c r="G46" s="3">
        <v>0</v>
      </c>
      <c r="H46" s="12"/>
      <c r="I46" s="13"/>
    </row>
    <row r="47" spans="1:9" ht="14.25">
      <c r="A47" s="35"/>
      <c r="B47" s="47" t="s">
        <v>107</v>
      </c>
      <c r="C47" s="26" t="s">
        <v>104</v>
      </c>
      <c r="D47" s="3">
        <f t="shared" si="0"/>
        <v>487</v>
      </c>
      <c r="E47" s="3">
        <f>SUM(E48:E51)</f>
        <v>0</v>
      </c>
      <c r="F47" s="3">
        <f>SUM(F48:F51)</f>
        <v>487</v>
      </c>
      <c r="G47" s="3">
        <f>SUM(G48:G51)</f>
        <v>0</v>
      </c>
      <c r="H47" s="12"/>
      <c r="I47" s="13"/>
    </row>
    <row r="48" spans="1:9" ht="14.25">
      <c r="A48" s="35"/>
      <c r="B48" s="47"/>
      <c r="C48" s="26" t="s">
        <v>31</v>
      </c>
      <c r="D48" s="3">
        <f t="shared" si="0"/>
        <v>0</v>
      </c>
      <c r="E48" s="3">
        <v>0</v>
      </c>
      <c r="F48" s="3">
        <v>0</v>
      </c>
      <c r="G48" s="3">
        <v>0</v>
      </c>
      <c r="H48" s="12"/>
      <c r="I48" s="13"/>
    </row>
    <row r="49" spans="1:9" ht="14.25">
      <c r="A49" s="35"/>
      <c r="B49" s="47"/>
      <c r="C49" s="26" t="s">
        <v>32</v>
      </c>
      <c r="D49" s="3">
        <f t="shared" si="0"/>
        <v>0</v>
      </c>
      <c r="E49" s="3">
        <v>0</v>
      </c>
      <c r="F49" s="3">
        <v>0</v>
      </c>
      <c r="G49" s="3">
        <v>0</v>
      </c>
      <c r="H49" s="12"/>
      <c r="I49" s="13"/>
    </row>
    <row r="50" spans="1:9" ht="14.25">
      <c r="A50" s="35"/>
      <c r="B50" s="47"/>
      <c r="C50" s="26" t="s">
        <v>34</v>
      </c>
      <c r="D50" s="3">
        <f aca="true" t="shared" si="6" ref="D50:D71">SUM(E50:G50)</f>
        <v>487</v>
      </c>
      <c r="E50" s="3">
        <f>'Приложение 2'!E33</f>
        <v>0</v>
      </c>
      <c r="F50" s="3">
        <f>'Приложение 2'!F33</f>
        <v>487</v>
      </c>
      <c r="G50" s="3">
        <f>'Приложение 2'!G33</f>
        <v>0</v>
      </c>
      <c r="H50" s="12"/>
      <c r="I50" s="13"/>
    </row>
    <row r="51" spans="1:9" ht="14.25">
      <c r="A51" s="35"/>
      <c r="B51" s="47"/>
      <c r="C51" s="26" t="s">
        <v>33</v>
      </c>
      <c r="D51" s="3">
        <f t="shared" si="6"/>
        <v>0</v>
      </c>
      <c r="E51" s="3">
        <v>0</v>
      </c>
      <c r="F51" s="3">
        <v>0</v>
      </c>
      <c r="G51" s="3">
        <v>0</v>
      </c>
      <c r="H51" s="12"/>
      <c r="I51" s="13"/>
    </row>
    <row r="52" spans="1:9" ht="21.75" customHeight="1">
      <c r="A52" s="35"/>
      <c r="B52" s="47" t="s">
        <v>112</v>
      </c>
      <c r="C52" s="26" t="s">
        <v>104</v>
      </c>
      <c r="D52" s="3">
        <f t="shared" si="6"/>
        <v>500</v>
      </c>
      <c r="E52" s="3">
        <f>SUM(E53:E56)</f>
        <v>0</v>
      </c>
      <c r="F52" s="3">
        <f>SUM(F53:F56)</f>
        <v>0</v>
      </c>
      <c r="G52" s="3">
        <f>SUM(G53:G56)</f>
        <v>500</v>
      </c>
      <c r="H52" s="12"/>
      <c r="I52" s="13"/>
    </row>
    <row r="53" spans="1:9" ht="21.75" customHeight="1">
      <c r="A53" s="35"/>
      <c r="B53" s="47"/>
      <c r="C53" s="26" t="s">
        <v>31</v>
      </c>
      <c r="D53" s="3">
        <f t="shared" si="6"/>
        <v>0</v>
      </c>
      <c r="E53" s="3">
        <v>0</v>
      </c>
      <c r="F53" s="3">
        <v>0</v>
      </c>
      <c r="G53" s="3">
        <v>0</v>
      </c>
      <c r="H53" s="12"/>
      <c r="I53" s="13"/>
    </row>
    <row r="54" spans="1:9" ht="21.75" customHeight="1">
      <c r="A54" s="35"/>
      <c r="B54" s="47"/>
      <c r="C54" s="26" t="s">
        <v>32</v>
      </c>
      <c r="D54" s="3">
        <f t="shared" si="6"/>
        <v>0</v>
      </c>
      <c r="E54" s="3">
        <v>0</v>
      </c>
      <c r="F54" s="3">
        <v>0</v>
      </c>
      <c r="G54" s="3">
        <v>0</v>
      </c>
      <c r="H54" s="12"/>
      <c r="I54" s="13"/>
    </row>
    <row r="55" spans="1:9" ht="21.75" customHeight="1">
      <c r="A55" s="35"/>
      <c r="B55" s="47"/>
      <c r="C55" s="26" t="s">
        <v>34</v>
      </c>
      <c r="D55" s="3">
        <f t="shared" si="6"/>
        <v>500</v>
      </c>
      <c r="E55" s="3">
        <f>'Приложение 2'!E35</f>
        <v>0</v>
      </c>
      <c r="F55" s="3">
        <f>'Приложение 2'!F35</f>
        <v>0</v>
      </c>
      <c r="G55" s="3">
        <f>'Приложение 2'!G35</f>
        <v>500</v>
      </c>
      <c r="H55" s="12"/>
      <c r="I55" s="13"/>
    </row>
    <row r="56" spans="1:9" ht="21.75" customHeight="1">
      <c r="A56" s="35"/>
      <c r="B56" s="47"/>
      <c r="C56" s="26" t="s">
        <v>33</v>
      </c>
      <c r="D56" s="3">
        <f t="shared" si="6"/>
        <v>0</v>
      </c>
      <c r="E56" s="3">
        <v>0</v>
      </c>
      <c r="F56" s="3">
        <v>0</v>
      </c>
      <c r="G56" s="3">
        <v>0</v>
      </c>
      <c r="H56" s="12"/>
      <c r="I56" s="13"/>
    </row>
    <row r="57" spans="1:9" ht="15.75" customHeight="1">
      <c r="A57" s="41"/>
      <c r="B57" s="43" t="s">
        <v>49</v>
      </c>
      <c r="C57" s="27" t="s">
        <v>104</v>
      </c>
      <c r="D57" s="4">
        <f t="shared" si="6"/>
        <v>11885</v>
      </c>
      <c r="E57" s="4">
        <f>SUM(E58:E61)</f>
        <v>2650</v>
      </c>
      <c r="F57" s="4">
        <f>SUM(F58:F61)</f>
        <v>3450</v>
      </c>
      <c r="G57" s="4">
        <f>SUM(G58:G61)</f>
        <v>5785</v>
      </c>
      <c r="H57" s="12"/>
      <c r="I57" s="13"/>
    </row>
    <row r="58" spans="1:9" ht="14.25">
      <c r="A58" s="41"/>
      <c r="B58" s="43"/>
      <c r="C58" s="26" t="s">
        <v>31</v>
      </c>
      <c r="D58" s="3">
        <f t="shared" si="6"/>
        <v>0</v>
      </c>
      <c r="E58" s="3">
        <f aca="true" t="shared" si="7" ref="E58:G59">E63</f>
        <v>0</v>
      </c>
      <c r="F58" s="3">
        <f t="shared" si="7"/>
        <v>0</v>
      </c>
      <c r="G58" s="3">
        <f t="shared" si="7"/>
        <v>0</v>
      </c>
      <c r="H58" s="12"/>
      <c r="I58" s="13"/>
    </row>
    <row r="59" spans="1:9" ht="14.25">
      <c r="A59" s="41"/>
      <c r="B59" s="43"/>
      <c r="C59" s="26" t="s">
        <v>32</v>
      </c>
      <c r="D59" s="3">
        <f t="shared" si="6"/>
        <v>0</v>
      </c>
      <c r="E59" s="3">
        <f t="shared" si="7"/>
        <v>0</v>
      </c>
      <c r="F59" s="3">
        <f t="shared" si="7"/>
        <v>0</v>
      </c>
      <c r="G59" s="3">
        <f t="shared" si="7"/>
        <v>0</v>
      </c>
      <c r="H59" s="12"/>
      <c r="I59" s="13"/>
    </row>
    <row r="60" spans="1:9" ht="14.25">
      <c r="A60" s="41"/>
      <c r="B60" s="43"/>
      <c r="C60" s="26" t="s">
        <v>34</v>
      </c>
      <c r="D60" s="3">
        <f t="shared" si="6"/>
        <v>11885</v>
      </c>
      <c r="E60" s="3">
        <f aca="true" t="shared" si="8" ref="E60:G61">E65</f>
        <v>2650</v>
      </c>
      <c r="F60" s="3">
        <f t="shared" si="8"/>
        <v>3450</v>
      </c>
      <c r="G60" s="3">
        <f t="shared" si="8"/>
        <v>5785</v>
      </c>
      <c r="H60" s="12"/>
      <c r="I60" s="13"/>
    </row>
    <row r="61" spans="1:9" ht="14.25">
      <c r="A61" s="41"/>
      <c r="B61" s="43"/>
      <c r="C61" s="26" t="s">
        <v>33</v>
      </c>
      <c r="D61" s="3">
        <f t="shared" si="6"/>
        <v>0</v>
      </c>
      <c r="E61" s="3">
        <f t="shared" si="8"/>
        <v>0</v>
      </c>
      <c r="F61" s="3">
        <f t="shared" si="8"/>
        <v>0</v>
      </c>
      <c r="G61" s="3">
        <f t="shared" si="8"/>
        <v>0</v>
      </c>
      <c r="H61" s="12"/>
      <c r="I61" s="13"/>
    </row>
    <row r="62" spans="1:9" ht="14.25">
      <c r="A62" s="35" t="s">
        <v>56</v>
      </c>
      <c r="B62" s="47" t="s">
        <v>57</v>
      </c>
      <c r="C62" s="26" t="s">
        <v>104</v>
      </c>
      <c r="D62" s="3">
        <f t="shared" si="6"/>
        <v>11885</v>
      </c>
      <c r="E62" s="3">
        <f>SUM(E63:E66)</f>
        <v>2650</v>
      </c>
      <c r="F62" s="3">
        <f>SUM(F63:F66)</f>
        <v>3450</v>
      </c>
      <c r="G62" s="3">
        <f>SUM(G63:G66)</f>
        <v>5785</v>
      </c>
      <c r="H62" s="10"/>
      <c r="I62" s="11"/>
    </row>
    <row r="63" spans="1:9" ht="14.25">
      <c r="A63" s="35"/>
      <c r="B63" s="47"/>
      <c r="C63" s="26" t="s">
        <v>31</v>
      </c>
      <c r="D63" s="3">
        <f t="shared" si="6"/>
        <v>0</v>
      </c>
      <c r="E63" s="3">
        <v>0</v>
      </c>
      <c r="F63" s="3">
        <v>0</v>
      </c>
      <c r="G63" s="3">
        <v>0</v>
      </c>
      <c r="H63" s="12"/>
      <c r="I63" s="13"/>
    </row>
    <row r="64" spans="1:9" ht="14.25">
      <c r="A64" s="35"/>
      <c r="B64" s="47"/>
      <c r="C64" s="26" t="s">
        <v>32</v>
      </c>
      <c r="D64" s="3">
        <f t="shared" si="6"/>
        <v>0</v>
      </c>
      <c r="E64" s="3">
        <v>0</v>
      </c>
      <c r="F64" s="3">
        <v>0</v>
      </c>
      <c r="G64" s="3">
        <v>0</v>
      </c>
      <c r="H64" s="12"/>
      <c r="I64" s="13"/>
    </row>
    <row r="65" spans="1:9" ht="14.25">
      <c r="A65" s="35"/>
      <c r="B65" s="47"/>
      <c r="C65" s="26" t="s">
        <v>34</v>
      </c>
      <c r="D65" s="3">
        <f t="shared" si="6"/>
        <v>11885</v>
      </c>
      <c r="E65" s="3">
        <f>'Приложение 2'!E41</f>
        <v>2650</v>
      </c>
      <c r="F65" s="3">
        <f>'Приложение 2'!F41</f>
        <v>3450</v>
      </c>
      <c r="G65" s="3">
        <f>'Приложение 2'!G41</f>
        <v>5785</v>
      </c>
      <c r="H65" s="12"/>
      <c r="I65" s="13"/>
    </row>
    <row r="66" spans="1:9" ht="14.25">
      <c r="A66" s="35"/>
      <c r="B66" s="47"/>
      <c r="C66" s="26" t="s">
        <v>33</v>
      </c>
      <c r="D66" s="3">
        <f t="shared" si="6"/>
        <v>0</v>
      </c>
      <c r="E66" s="3">
        <v>0</v>
      </c>
      <c r="F66" s="3">
        <v>0</v>
      </c>
      <c r="G66" s="3">
        <v>0</v>
      </c>
      <c r="H66" s="12"/>
      <c r="I66" s="13"/>
    </row>
    <row r="67" spans="1:9" ht="15.75" customHeight="1" hidden="1">
      <c r="A67" s="35" t="s">
        <v>38</v>
      </c>
      <c r="B67" s="47" t="s">
        <v>46</v>
      </c>
      <c r="C67" s="26" t="s">
        <v>3</v>
      </c>
      <c r="D67" s="3" t="e">
        <f t="shared" si="6"/>
        <v>#REF!</v>
      </c>
      <c r="E67" s="3" t="e">
        <f>SUM(E68:E71)</f>
        <v>#REF!</v>
      </c>
      <c r="F67" s="3" t="e">
        <f>SUM(F68:F71)</f>
        <v>#REF!</v>
      </c>
      <c r="G67" s="3" t="e">
        <f>SUM(G68:G71)</f>
        <v>#REF!</v>
      </c>
      <c r="H67" s="12"/>
      <c r="I67" s="13"/>
    </row>
    <row r="68" spans="1:9" ht="14.25" hidden="1">
      <c r="A68" s="35"/>
      <c r="B68" s="47"/>
      <c r="C68" s="26" t="s">
        <v>31</v>
      </c>
      <c r="D68" s="3">
        <f t="shared" si="6"/>
        <v>0</v>
      </c>
      <c r="E68" s="3">
        <v>0</v>
      </c>
      <c r="F68" s="3">
        <v>0</v>
      </c>
      <c r="G68" s="3">
        <v>0</v>
      </c>
      <c r="H68" s="12"/>
      <c r="I68" s="13"/>
    </row>
    <row r="69" spans="1:9" ht="14.25" hidden="1">
      <c r="A69" s="35"/>
      <c r="B69" s="47"/>
      <c r="C69" s="26" t="s">
        <v>32</v>
      </c>
      <c r="D69" s="3">
        <f t="shared" si="6"/>
        <v>0</v>
      </c>
      <c r="E69" s="3">
        <v>0</v>
      </c>
      <c r="F69" s="3">
        <v>0</v>
      </c>
      <c r="G69" s="3">
        <v>0</v>
      </c>
      <c r="H69" s="12"/>
      <c r="I69" s="13"/>
    </row>
    <row r="70" spans="1:9" ht="14.25" hidden="1">
      <c r="A70" s="35"/>
      <c r="B70" s="47"/>
      <c r="C70" s="26" t="s">
        <v>34</v>
      </c>
      <c r="D70" s="3" t="e">
        <f t="shared" si="6"/>
        <v>#REF!</v>
      </c>
      <c r="E70" s="3" t="e">
        <f>'Приложение 2'!#REF!</f>
        <v>#REF!</v>
      </c>
      <c r="F70" s="3" t="e">
        <f>'Приложение 2'!#REF!</f>
        <v>#REF!</v>
      </c>
      <c r="G70" s="3" t="e">
        <f>'Приложение 2'!#REF!</f>
        <v>#REF!</v>
      </c>
      <c r="H70" s="12"/>
      <c r="I70" s="13"/>
    </row>
    <row r="71" spans="1:9" ht="14.25" hidden="1">
      <c r="A71" s="35"/>
      <c r="B71" s="47"/>
      <c r="C71" s="26" t="s">
        <v>33</v>
      </c>
      <c r="D71" s="3">
        <f t="shared" si="6"/>
        <v>0</v>
      </c>
      <c r="E71" s="3">
        <v>0</v>
      </c>
      <c r="F71" s="3">
        <v>0</v>
      </c>
      <c r="G71" s="3">
        <v>0</v>
      </c>
      <c r="H71" s="12"/>
      <c r="I71" s="13"/>
    </row>
    <row r="72" spans="1:9" ht="15.75" customHeight="1">
      <c r="A72" s="41"/>
      <c r="B72" s="43" t="s">
        <v>76</v>
      </c>
      <c r="C72" s="27" t="s">
        <v>104</v>
      </c>
      <c r="D72" s="4">
        <f aca="true" t="shared" si="9" ref="D72:D81">SUM(E72:G72)</f>
        <v>700</v>
      </c>
      <c r="E72" s="4">
        <f>SUM(E73:E76)</f>
        <v>600</v>
      </c>
      <c r="F72" s="4">
        <f>SUM(F73:F76)</f>
        <v>0</v>
      </c>
      <c r="G72" s="4">
        <f>SUM(G73:G76)</f>
        <v>100</v>
      </c>
      <c r="H72" s="12"/>
      <c r="I72" s="13"/>
    </row>
    <row r="73" spans="1:9" ht="14.25">
      <c r="A73" s="41"/>
      <c r="B73" s="43"/>
      <c r="C73" s="26" t="s">
        <v>31</v>
      </c>
      <c r="D73" s="3">
        <f t="shared" si="9"/>
        <v>0</v>
      </c>
      <c r="E73" s="3">
        <f aca="true" t="shared" si="10" ref="E73:G74">E78</f>
        <v>0</v>
      </c>
      <c r="F73" s="3">
        <f t="shared" si="10"/>
        <v>0</v>
      </c>
      <c r="G73" s="3">
        <f t="shared" si="10"/>
        <v>0</v>
      </c>
      <c r="H73" s="12"/>
      <c r="I73" s="13"/>
    </row>
    <row r="74" spans="1:9" ht="14.25">
      <c r="A74" s="41"/>
      <c r="B74" s="43"/>
      <c r="C74" s="26" t="s">
        <v>32</v>
      </c>
      <c r="D74" s="3">
        <f t="shared" si="9"/>
        <v>0</v>
      </c>
      <c r="E74" s="3">
        <f t="shared" si="10"/>
        <v>0</v>
      </c>
      <c r="F74" s="3">
        <f t="shared" si="10"/>
        <v>0</v>
      </c>
      <c r="G74" s="3">
        <f t="shared" si="10"/>
        <v>0</v>
      </c>
      <c r="H74" s="12"/>
      <c r="I74" s="13"/>
    </row>
    <row r="75" spans="1:9" ht="14.25">
      <c r="A75" s="41"/>
      <c r="B75" s="43"/>
      <c r="C75" s="26" t="s">
        <v>34</v>
      </c>
      <c r="D75" s="3">
        <f t="shared" si="9"/>
        <v>700</v>
      </c>
      <c r="E75" s="3">
        <f>E80+E85</f>
        <v>600</v>
      </c>
      <c r="F75" s="3">
        <f aca="true" t="shared" si="11" ref="E75:G76">F80</f>
        <v>0</v>
      </c>
      <c r="G75" s="3">
        <f t="shared" si="11"/>
        <v>100</v>
      </c>
      <c r="H75" s="12"/>
      <c r="I75" s="13"/>
    </row>
    <row r="76" spans="1:9" ht="14.25">
      <c r="A76" s="41"/>
      <c r="B76" s="43"/>
      <c r="C76" s="26" t="s">
        <v>33</v>
      </c>
      <c r="D76" s="3">
        <f t="shared" si="9"/>
        <v>0</v>
      </c>
      <c r="E76" s="3">
        <f t="shared" si="11"/>
        <v>0</v>
      </c>
      <c r="F76" s="3">
        <f t="shared" si="11"/>
        <v>0</v>
      </c>
      <c r="G76" s="3">
        <f t="shared" si="11"/>
        <v>0</v>
      </c>
      <c r="H76" s="12"/>
      <c r="I76" s="13"/>
    </row>
    <row r="77" spans="1:9" ht="15.75" customHeight="1">
      <c r="A77" s="35" t="s">
        <v>59</v>
      </c>
      <c r="B77" s="47" t="s">
        <v>58</v>
      </c>
      <c r="C77" s="26" t="s">
        <v>104</v>
      </c>
      <c r="D77" s="3">
        <f t="shared" si="9"/>
        <v>100</v>
      </c>
      <c r="E77" s="3">
        <f>SUM(E78:E81)</f>
        <v>0</v>
      </c>
      <c r="F77" s="3">
        <f>SUM(F78:F81)</f>
        <v>0</v>
      </c>
      <c r="G77" s="3">
        <f>SUM(G78:G81)</f>
        <v>100</v>
      </c>
      <c r="H77" s="12"/>
      <c r="I77" s="13"/>
    </row>
    <row r="78" spans="1:9" ht="14.25">
      <c r="A78" s="35"/>
      <c r="B78" s="47"/>
      <c r="C78" s="26" t="s">
        <v>31</v>
      </c>
      <c r="D78" s="3">
        <f t="shared" si="9"/>
        <v>0</v>
      </c>
      <c r="E78" s="3">
        <v>0</v>
      </c>
      <c r="F78" s="3">
        <v>0</v>
      </c>
      <c r="G78" s="3">
        <v>0</v>
      </c>
      <c r="H78" s="12"/>
      <c r="I78" s="13"/>
    </row>
    <row r="79" spans="1:9" ht="14.25">
      <c r="A79" s="35"/>
      <c r="B79" s="47"/>
      <c r="C79" s="26" t="s">
        <v>32</v>
      </c>
      <c r="D79" s="3">
        <f t="shared" si="9"/>
        <v>0</v>
      </c>
      <c r="E79" s="3">
        <v>0</v>
      </c>
      <c r="F79" s="3">
        <v>0</v>
      </c>
      <c r="G79" s="3">
        <v>0</v>
      </c>
      <c r="H79" s="12"/>
      <c r="I79" s="13"/>
    </row>
    <row r="80" spans="1:9" ht="14.25">
      <c r="A80" s="35"/>
      <c r="B80" s="47"/>
      <c r="C80" s="26" t="s">
        <v>34</v>
      </c>
      <c r="D80" s="3">
        <f t="shared" si="9"/>
        <v>100</v>
      </c>
      <c r="E80" s="3">
        <f>'Приложение 2'!E47</f>
        <v>0</v>
      </c>
      <c r="F80" s="3">
        <f>'Приложение 2'!F47</f>
        <v>0</v>
      </c>
      <c r="G80" s="3">
        <f>'Приложение 2'!G47</f>
        <v>100</v>
      </c>
      <c r="H80" s="12"/>
      <c r="I80" s="13"/>
    </row>
    <row r="81" spans="1:9" ht="14.25">
      <c r="A81" s="35"/>
      <c r="B81" s="47"/>
      <c r="C81" s="26" t="s">
        <v>33</v>
      </c>
      <c r="D81" s="3">
        <f t="shared" si="9"/>
        <v>0</v>
      </c>
      <c r="E81" s="3">
        <v>0</v>
      </c>
      <c r="F81" s="3">
        <v>0</v>
      </c>
      <c r="G81" s="3">
        <v>0</v>
      </c>
      <c r="H81" s="12"/>
      <c r="I81" s="13"/>
    </row>
    <row r="82" spans="1:9" ht="15.75" customHeight="1">
      <c r="A82" s="35" t="s">
        <v>38</v>
      </c>
      <c r="B82" s="47" t="s">
        <v>83</v>
      </c>
      <c r="C82" s="26" t="s">
        <v>104</v>
      </c>
      <c r="D82" s="3">
        <f aca="true" t="shared" si="12" ref="D82:D97">SUM(E82:G82)</f>
        <v>600</v>
      </c>
      <c r="E82" s="3">
        <f>SUM(E83:E86)</f>
        <v>600</v>
      </c>
      <c r="F82" s="3">
        <f>SUM(F83:F86)</f>
        <v>0</v>
      </c>
      <c r="G82" s="3">
        <f>SUM(G83:G86)</f>
        <v>0</v>
      </c>
      <c r="H82" s="12"/>
      <c r="I82" s="13"/>
    </row>
    <row r="83" spans="1:9" ht="14.25">
      <c r="A83" s="35"/>
      <c r="B83" s="47"/>
      <c r="C83" s="26" t="s">
        <v>31</v>
      </c>
      <c r="D83" s="3">
        <f t="shared" si="12"/>
        <v>0</v>
      </c>
      <c r="E83" s="3">
        <v>0</v>
      </c>
      <c r="F83" s="3">
        <v>0</v>
      </c>
      <c r="G83" s="3">
        <v>0</v>
      </c>
      <c r="H83" s="12"/>
      <c r="I83" s="13"/>
    </row>
    <row r="84" spans="1:9" ht="14.25">
      <c r="A84" s="35"/>
      <c r="B84" s="47"/>
      <c r="C84" s="26" t="s">
        <v>32</v>
      </c>
      <c r="D84" s="3">
        <f t="shared" si="12"/>
        <v>0</v>
      </c>
      <c r="E84" s="3">
        <v>0</v>
      </c>
      <c r="F84" s="3">
        <v>0</v>
      </c>
      <c r="G84" s="3">
        <v>0</v>
      </c>
      <c r="H84" s="12"/>
      <c r="I84" s="13"/>
    </row>
    <row r="85" spans="1:9" ht="14.25">
      <c r="A85" s="35"/>
      <c r="B85" s="47"/>
      <c r="C85" s="26" t="s">
        <v>34</v>
      </c>
      <c r="D85" s="3">
        <f t="shared" si="12"/>
        <v>600</v>
      </c>
      <c r="E85" s="3">
        <f>'Приложение 2'!E50</f>
        <v>600</v>
      </c>
      <c r="F85" s="3">
        <f>'Приложение 2'!F50</f>
        <v>0</v>
      </c>
      <c r="G85" s="3">
        <f>'Приложение 2'!G50</f>
        <v>0</v>
      </c>
      <c r="H85" s="12"/>
      <c r="I85" s="13"/>
    </row>
    <row r="86" spans="1:9" ht="14.25">
      <c r="A86" s="35"/>
      <c r="B86" s="47"/>
      <c r="C86" s="26" t="s">
        <v>33</v>
      </c>
      <c r="D86" s="3">
        <f t="shared" si="12"/>
        <v>0</v>
      </c>
      <c r="E86" s="3">
        <v>0</v>
      </c>
      <c r="F86" s="3">
        <v>0</v>
      </c>
      <c r="G86" s="3">
        <v>0</v>
      </c>
      <c r="H86" s="12"/>
      <c r="I86" s="13"/>
    </row>
    <row r="87" spans="1:9" ht="14.25">
      <c r="A87" s="25">
        <v>1</v>
      </c>
      <c r="B87" s="25">
        <v>2</v>
      </c>
      <c r="C87" s="25">
        <v>3</v>
      </c>
      <c r="D87" s="25">
        <v>4</v>
      </c>
      <c r="E87" s="25">
        <v>5</v>
      </c>
      <c r="F87" s="25">
        <v>6</v>
      </c>
      <c r="G87" s="25">
        <v>7</v>
      </c>
      <c r="H87" s="12"/>
      <c r="I87" s="13"/>
    </row>
    <row r="88" spans="1:9" ht="15.75" customHeight="1">
      <c r="A88" s="35"/>
      <c r="B88" s="43" t="s">
        <v>100</v>
      </c>
      <c r="C88" s="27" t="s">
        <v>104</v>
      </c>
      <c r="D88" s="4">
        <f t="shared" si="12"/>
        <v>619.3</v>
      </c>
      <c r="E88" s="4">
        <f>SUM(E89:E92)</f>
        <v>0</v>
      </c>
      <c r="F88" s="4">
        <f>SUM(F89:F92)</f>
        <v>619.3</v>
      </c>
      <c r="G88" s="4">
        <f>SUM(G89:G92)</f>
        <v>0</v>
      </c>
      <c r="H88" s="12"/>
      <c r="I88" s="13"/>
    </row>
    <row r="89" spans="1:9" ht="14.25">
      <c r="A89" s="35"/>
      <c r="B89" s="43"/>
      <c r="C89" s="26" t="s">
        <v>31</v>
      </c>
      <c r="D89" s="3">
        <f t="shared" si="12"/>
        <v>0</v>
      </c>
      <c r="E89" s="3">
        <v>0</v>
      </c>
      <c r="F89" s="3">
        <v>0</v>
      </c>
      <c r="G89" s="3">
        <v>0</v>
      </c>
      <c r="H89" s="12"/>
      <c r="I89" s="13"/>
    </row>
    <row r="90" spans="1:9" ht="14.25">
      <c r="A90" s="35"/>
      <c r="B90" s="43"/>
      <c r="C90" s="26" t="s">
        <v>32</v>
      </c>
      <c r="D90" s="3">
        <f t="shared" si="12"/>
        <v>0</v>
      </c>
      <c r="E90" s="3">
        <v>0</v>
      </c>
      <c r="F90" s="3">
        <v>0</v>
      </c>
      <c r="G90" s="3">
        <v>0</v>
      </c>
      <c r="H90" s="12"/>
      <c r="I90" s="13"/>
    </row>
    <row r="91" spans="1:9" ht="14.25">
      <c r="A91" s="35"/>
      <c r="B91" s="43"/>
      <c r="C91" s="26" t="s">
        <v>34</v>
      </c>
      <c r="D91" s="3">
        <f t="shared" si="12"/>
        <v>619.3</v>
      </c>
      <c r="E91" s="3">
        <f>'Приложение 2'!E56</f>
        <v>0</v>
      </c>
      <c r="F91" s="3">
        <f>'Приложение 2'!F56</f>
        <v>619.3</v>
      </c>
      <c r="G91" s="3">
        <f>'Приложение 2'!G56</f>
        <v>0</v>
      </c>
      <c r="H91" s="12"/>
      <c r="I91" s="13"/>
    </row>
    <row r="92" spans="1:9" ht="14.25">
      <c r="A92" s="35"/>
      <c r="B92" s="43"/>
      <c r="C92" s="26" t="s">
        <v>33</v>
      </c>
      <c r="D92" s="3">
        <f t="shared" si="12"/>
        <v>0</v>
      </c>
      <c r="E92" s="3">
        <v>0</v>
      </c>
      <c r="F92" s="3">
        <v>0</v>
      </c>
      <c r="G92" s="3">
        <v>0</v>
      </c>
      <c r="H92" s="12"/>
      <c r="I92" s="13"/>
    </row>
    <row r="93" spans="1:9" ht="15.75" customHeight="1">
      <c r="A93" s="35" t="s">
        <v>101</v>
      </c>
      <c r="B93" s="47" t="s">
        <v>102</v>
      </c>
      <c r="C93" s="26" t="s">
        <v>104</v>
      </c>
      <c r="D93" s="3">
        <f t="shared" si="12"/>
        <v>619.3</v>
      </c>
      <c r="E93" s="3">
        <f>SUM(E94:E97)</f>
        <v>0</v>
      </c>
      <c r="F93" s="3">
        <f>SUM(F94:F97)</f>
        <v>619.3</v>
      </c>
      <c r="G93" s="3">
        <f>SUM(G94:G97)</f>
        <v>0</v>
      </c>
      <c r="H93" s="12"/>
      <c r="I93" s="13"/>
    </row>
    <row r="94" spans="1:9" ht="14.25">
      <c r="A94" s="35"/>
      <c r="B94" s="47"/>
      <c r="C94" s="26" t="s">
        <v>31</v>
      </c>
      <c r="D94" s="3">
        <f t="shared" si="12"/>
        <v>0</v>
      </c>
      <c r="E94" s="3">
        <v>0</v>
      </c>
      <c r="F94" s="3">
        <v>0</v>
      </c>
      <c r="G94" s="3">
        <v>0</v>
      </c>
      <c r="H94" s="12"/>
      <c r="I94" s="13"/>
    </row>
    <row r="95" spans="1:9" ht="14.25">
      <c r="A95" s="35"/>
      <c r="B95" s="47"/>
      <c r="C95" s="26" t="s">
        <v>32</v>
      </c>
      <c r="D95" s="3">
        <f t="shared" si="12"/>
        <v>0</v>
      </c>
      <c r="E95" s="3">
        <v>0</v>
      </c>
      <c r="F95" s="3">
        <v>0</v>
      </c>
      <c r="G95" s="3">
        <v>0</v>
      </c>
      <c r="H95" s="12"/>
      <c r="I95" s="13"/>
    </row>
    <row r="96" spans="1:9" ht="14.25">
      <c r="A96" s="35"/>
      <c r="B96" s="47"/>
      <c r="C96" s="26" t="s">
        <v>34</v>
      </c>
      <c r="D96" s="3">
        <f t="shared" si="12"/>
        <v>619.3</v>
      </c>
      <c r="E96" s="3">
        <f>'Приложение 2'!E57</f>
        <v>0</v>
      </c>
      <c r="F96" s="3">
        <f>'Приложение 2'!F57</f>
        <v>619.3</v>
      </c>
      <c r="G96" s="3">
        <f>'Приложение 2'!G57</f>
        <v>0</v>
      </c>
      <c r="H96" s="12"/>
      <c r="I96" s="13"/>
    </row>
    <row r="97" spans="1:9" ht="14.25">
      <c r="A97" s="35"/>
      <c r="B97" s="47"/>
      <c r="C97" s="26" t="s">
        <v>33</v>
      </c>
      <c r="D97" s="3">
        <f t="shared" si="12"/>
        <v>0</v>
      </c>
      <c r="E97" s="3">
        <v>0</v>
      </c>
      <c r="F97" s="3">
        <v>0</v>
      </c>
      <c r="G97" s="3">
        <v>0</v>
      </c>
      <c r="H97" s="12"/>
      <c r="I97" s="13"/>
    </row>
    <row r="98" spans="1:9" ht="15.75" customHeight="1">
      <c r="A98" s="41" t="s">
        <v>12</v>
      </c>
      <c r="B98" s="43" t="s">
        <v>13</v>
      </c>
      <c r="C98" s="27" t="s">
        <v>104</v>
      </c>
      <c r="D98" s="4">
        <f aca="true" t="shared" si="13" ref="D98:D103">SUM(E98:G98)</f>
        <v>43066.6</v>
      </c>
      <c r="E98" s="4">
        <f>SUM(E101:E103)+E104</f>
        <v>15060.2</v>
      </c>
      <c r="F98" s="4">
        <f>SUM(F101:F103)+F104</f>
        <v>15256.4</v>
      </c>
      <c r="G98" s="4">
        <f>SUM(G101:G103)+G104</f>
        <v>12750</v>
      </c>
      <c r="H98" s="12"/>
      <c r="I98" s="13"/>
    </row>
    <row r="99" spans="1:9" ht="15.75" customHeight="1">
      <c r="A99" s="41"/>
      <c r="B99" s="43"/>
      <c r="C99" s="26" t="s">
        <v>5</v>
      </c>
      <c r="D99" s="3">
        <f t="shared" si="13"/>
        <v>43010.4</v>
      </c>
      <c r="E99" s="3">
        <f>E98-E100</f>
        <v>15004</v>
      </c>
      <c r="F99" s="3">
        <f>F98-F100</f>
        <v>15256.4</v>
      </c>
      <c r="G99" s="3">
        <f>G98-G100</f>
        <v>12750</v>
      </c>
      <c r="H99" s="12"/>
      <c r="I99" s="13"/>
    </row>
    <row r="100" spans="1:9" ht="27">
      <c r="A100" s="41"/>
      <c r="B100" s="43"/>
      <c r="C100" s="26" t="s">
        <v>6</v>
      </c>
      <c r="D100" s="3">
        <f t="shared" si="13"/>
        <v>56.2</v>
      </c>
      <c r="E100" s="3">
        <f>E136</f>
        <v>56.2</v>
      </c>
      <c r="F100" s="3">
        <v>0</v>
      </c>
      <c r="G100" s="3">
        <v>0</v>
      </c>
      <c r="H100" s="12"/>
      <c r="I100" s="13"/>
    </row>
    <row r="101" spans="1:9" ht="14.25">
      <c r="A101" s="41"/>
      <c r="B101" s="43"/>
      <c r="C101" s="26" t="s">
        <v>31</v>
      </c>
      <c r="D101" s="3">
        <f t="shared" si="13"/>
        <v>0</v>
      </c>
      <c r="E101" s="3">
        <f aca="true" t="shared" si="14" ref="E101:G102">E111+E116+E127+E142+E147</f>
        <v>0</v>
      </c>
      <c r="F101" s="3">
        <f t="shared" si="14"/>
        <v>0</v>
      </c>
      <c r="G101" s="3">
        <f t="shared" si="14"/>
        <v>0</v>
      </c>
      <c r="H101" s="12"/>
      <c r="I101" s="13"/>
    </row>
    <row r="102" spans="1:9" ht="14.25">
      <c r="A102" s="41"/>
      <c r="B102" s="43"/>
      <c r="C102" s="26" t="s">
        <v>32</v>
      </c>
      <c r="D102" s="3">
        <f t="shared" si="13"/>
        <v>0</v>
      </c>
      <c r="E102" s="3">
        <f t="shared" si="14"/>
        <v>0</v>
      </c>
      <c r="F102" s="3">
        <f t="shared" si="14"/>
        <v>0</v>
      </c>
      <c r="G102" s="3">
        <f t="shared" si="14"/>
        <v>0</v>
      </c>
      <c r="H102" s="12"/>
      <c r="I102" s="13"/>
    </row>
    <row r="103" spans="1:9" ht="14.25">
      <c r="A103" s="41"/>
      <c r="B103" s="43"/>
      <c r="C103" s="26" t="s">
        <v>34</v>
      </c>
      <c r="D103" s="3">
        <f t="shared" si="13"/>
        <v>43066.6</v>
      </c>
      <c r="E103" s="3">
        <f>E113+E118+E129+E144+E149+E154</f>
        <v>15060.2</v>
      </c>
      <c r="F103" s="3">
        <f>F113+F118+F129+F144+F149+F154</f>
        <v>15256.4</v>
      </c>
      <c r="G103" s="3">
        <f>G113+G118+G129+G144+G149</f>
        <v>12750</v>
      </c>
      <c r="H103" s="12"/>
      <c r="I103" s="13"/>
    </row>
    <row r="104" spans="1:9" ht="14.25">
      <c r="A104" s="41"/>
      <c r="B104" s="43"/>
      <c r="C104" s="26" t="s">
        <v>33</v>
      </c>
      <c r="D104" s="3">
        <f aca="true" t="shared" si="15" ref="D104:D185">SUM(E104:G104)</f>
        <v>0</v>
      </c>
      <c r="E104" s="3">
        <f>E114+E119+E130+E145+E150</f>
        <v>0</v>
      </c>
      <c r="F104" s="3">
        <f>F114+F119+F130+F145+F150</f>
        <v>0</v>
      </c>
      <c r="G104" s="3">
        <f>G114+G119+G130+G145+G150</f>
        <v>0</v>
      </c>
      <c r="H104" s="12"/>
      <c r="I104" s="13"/>
    </row>
    <row r="105" spans="1:9" ht="14.25">
      <c r="A105" s="41"/>
      <c r="B105" s="43" t="s">
        <v>60</v>
      </c>
      <c r="C105" s="27" t="s">
        <v>104</v>
      </c>
      <c r="D105" s="4">
        <f t="shared" si="15"/>
        <v>10095</v>
      </c>
      <c r="E105" s="4">
        <f>SUM(E106:E109)</f>
        <v>3445</v>
      </c>
      <c r="F105" s="4">
        <f>SUM(F106:F109)</f>
        <v>3000</v>
      </c>
      <c r="G105" s="4">
        <f>SUM(G106:G109)</f>
        <v>3650</v>
      </c>
      <c r="H105" s="12"/>
      <c r="I105" s="13"/>
    </row>
    <row r="106" spans="1:9" ht="14.25">
      <c r="A106" s="41"/>
      <c r="B106" s="43"/>
      <c r="C106" s="26" t="s">
        <v>31</v>
      </c>
      <c r="D106" s="3">
        <f t="shared" si="15"/>
        <v>0</v>
      </c>
      <c r="E106" s="3">
        <f aca="true" t="shared" si="16" ref="E106:G109">E111+E116</f>
        <v>0</v>
      </c>
      <c r="F106" s="3">
        <f t="shared" si="16"/>
        <v>0</v>
      </c>
      <c r="G106" s="3">
        <f t="shared" si="16"/>
        <v>0</v>
      </c>
      <c r="H106" s="12"/>
      <c r="I106" s="13"/>
    </row>
    <row r="107" spans="1:9" ht="14.25">
      <c r="A107" s="41"/>
      <c r="B107" s="43"/>
      <c r="C107" s="26" t="s">
        <v>32</v>
      </c>
      <c r="D107" s="3">
        <f t="shared" si="15"/>
        <v>0</v>
      </c>
      <c r="E107" s="3">
        <f t="shared" si="16"/>
        <v>0</v>
      </c>
      <c r="F107" s="3">
        <f t="shared" si="16"/>
        <v>0</v>
      </c>
      <c r="G107" s="3">
        <f t="shared" si="16"/>
        <v>0</v>
      </c>
      <c r="H107" s="12"/>
      <c r="I107" s="13"/>
    </row>
    <row r="108" spans="1:9" ht="14.25">
      <c r="A108" s="41"/>
      <c r="B108" s="43"/>
      <c r="C108" s="26" t="s">
        <v>34</v>
      </c>
      <c r="D108" s="3">
        <f t="shared" si="15"/>
        <v>10095</v>
      </c>
      <c r="E108" s="3">
        <f>E113+E118</f>
        <v>3445</v>
      </c>
      <c r="F108" s="3">
        <f t="shared" si="16"/>
        <v>3000</v>
      </c>
      <c r="G108" s="3">
        <f t="shared" si="16"/>
        <v>3650</v>
      </c>
      <c r="H108" s="12"/>
      <c r="I108" s="13"/>
    </row>
    <row r="109" spans="1:9" ht="14.25">
      <c r="A109" s="41"/>
      <c r="B109" s="43"/>
      <c r="C109" s="26" t="s">
        <v>33</v>
      </c>
      <c r="D109" s="3">
        <f t="shared" si="15"/>
        <v>0</v>
      </c>
      <c r="E109" s="3">
        <f t="shared" si="16"/>
        <v>0</v>
      </c>
      <c r="F109" s="3">
        <f t="shared" si="16"/>
        <v>0</v>
      </c>
      <c r="G109" s="3">
        <f t="shared" si="16"/>
        <v>0</v>
      </c>
      <c r="H109" s="12"/>
      <c r="I109" s="13"/>
    </row>
    <row r="110" spans="1:9" ht="14.25">
      <c r="A110" s="35" t="s">
        <v>14</v>
      </c>
      <c r="B110" s="47" t="s">
        <v>61</v>
      </c>
      <c r="C110" s="26" t="s">
        <v>104</v>
      </c>
      <c r="D110" s="3">
        <f t="shared" si="15"/>
        <v>9650</v>
      </c>
      <c r="E110" s="3">
        <f>SUM(E111:E114)</f>
        <v>3000</v>
      </c>
      <c r="F110" s="3">
        <f>SUM(F111:F114)</f>
        <v>3000</v>
      </c>
      <c r="G110" s="3">
        <f>SUM(G111:G114)</f>
        <v>3650</v>
      </c>
      <c r="H110" s="12"/>
      <c r="I110" s="13"/>
    </row>
    <row r="111" spans="1:9" ht="14.25">
      <c r="A111" s="35"/>
      <c r="B111" s="47"/>
      <c r="C111" s="26" t="s">
        <v>31</v>
      </c>
      <c r="D111" s="3">
        <f t="shared" si="15"/>
        <v>0</v>
      </c>
      <c r="E111" s="3">
        <v>0</v>
      </c>
      <c r="F111" s="3">
        <v>0</v>
      </c>
      <c r="G111" s="3">
        <v>0</v>
      </c>
      <c r="H111" s="12"/>
      <c r="I111" s="13"/>
    </row>
    <row r="112" spans="1:9" ht="14.25">
      <c r="A112" s="35"/>
      <c r="B112" s="47"/>
      <c r="C112" s="26" t="s">
        <v>32</v>
      </c>
      <c r="D112" s="3">
        <f t="shared" si="15"/>
        <v>0</v>
      </c>
      <c r="E112" s="3">
        <v>0</v>
      </c>
      <c r="F112" s="3">
        <v>0</v>
      </c>
      <c r="G112" s="3">
        <v>0</v>
      </c>
      <c r="H112" s="12"/>
      <c r="I112" s="13"/>
    </row>
    <row r="113" spans="1:9" ht="14.25">
      <c r="A113" s="35"/>
      <c r="B113" s="47"/>
      <c r="C113" s="26" t="s">
        <v>34</v>
      </c>
      <c r="D113" s="3">
        <f t="shared" si="15"/>
        <v>9650</v>
      </c>
      <c r="E113" s="3">
        <f>'Приложение 2'!E68</f>
        <v>3000</v>
      </c>
      <c r="F113" s="3">
        <f>'Приложение 2'!F68</f>
        <v>3000</v>
      </c>
      <c r="G113" s="3">
        <f>'Приложение 2'!G68</f>
        <v>3650</v>
      </c>
      <c r="H113" s="12"/>
      <c r="I113" s="13"/>
    </row>
    <row r="114" spans="1:9" ht="14.25">
      <c r="A114" s="35"/>
      <c r="B114" s="47"/>
      <c r="C114" s="26" t="s">
        <v>33</v>
      </c>
      <c r="D114" s="3">
        <f t="shared" si="15"/>
        <v>0</v>
      </c>
      <c r="E114" s="3">
        <v>0</v>
      </c>
      <c r="F114" s="3">
        <v>0</v>
      </c>
      <c r="G114" s="3">
        <v>0</v>
      </c>
      <c r="H114" s="12"/>
      <c r="I114" s="13"/>
    </row>
    <row r="115" spans="1:9" ht="14.25">
      <c r="A115" s="35" t="s">
        <v>15</v>
      </c>
      <c r="B115" s="47" t="s">
        <v>84</v>
      </c>
      <c r="C115" s="26" t="s">
        <v>104</v>
      </c>
      <c r="D115" s="3">
        <f t="shared" si="15"/>
        <v>445</v>
      </c>
      <c r="E115" s="3">
        <f>SUM(E116:E119)</f>
        <v>445</v>
      </c>
      <c r="F115" s="3">
        <f>SUM(F116:F119)</f>
        <v>0</v>
      </c>
      <c r="G115" s="3">
        <f>SUM(G116:G119)</f>
        <v>0</v>
      </c>
      <c r="H115" s="12"/>
      <c r="I115" s="13"/>
    </row>
    <row r="116" spans="1:9" ht="14.25">
      <c r="A116" s="35"/>
      <c r="B116" s="47"/>
      <c r="C116" s="26" t="s">
        <v>31</v>
      </c>
      <c r="D116" s="3">
        <f t="shared" si="15"/>
        <v>0</v>
      </c>
      <c r="E116" s="3">
        <v>0</v>
      </c>
      <c r="F116" s="3">
        <v>0</v>
      </c>
      <c r="G116" s="3">
        <v>0</v>
      </c>
      <c r="H116" s="12"/>
      <c r="I116" s="13"/>
    </row>
    <row r="117" spans="1:9" ht="14.25">
      <c r="A117" s="35"/>
      <c r="B117" s="47"/>
      <c r="C117" s="26" t="s">
        <v>32</v>
      </c>
      <c r="D117" s="3">
        <f t="shared" si="15"/>
        <v>0</v>
      </c>
      <c r="E117" s="3">
        <v>0</v>
      </c>
      <c r="F117" s="3">
        <v>0</v>
      </c>
      <c r="G117" s="3">
        <v>0</v>
      </c>
      <c r="H117" s="12"/>
      <c r="I117" s="13"/>
    </row>
    <row r="118" spans="1:9" ht="14.25">
      <c r="A118" s="35"/>
      <c r="B118" s="47"/>
      <c r="C118" s="26" t="s">
        <v>34</v>
      </c>
      <c r="D118" s="3">
        <f t="shared" si="15"/>
        <v>445</v>
      </c>
      <c r="E118" s="3">
        <f>'Приложение 2'!E71</f>
        <v>445</v>
      </c>
      <c r="F118" s="3">
        <f>'Приложение 2'!F71</f>
        <v>0</v>
      </c>
      <c r="G118" s="3">
        <f>'Приложение 2'!G71</f>
        <v>0</v>
      </c>
      <c r="H118" s="12"/>
      <c r="I118" s="13"/>
    </row>
    <row r="119" spans="1:9" ht="14.25">
      <c r="A119" s="35"/>
      <c r="B119" s="47"/>
      <c r="C119" s="26" t="s">
        <v>33</v>
      </c>
      <c r="D119" s="3">
        <f t="shared" si="15"/>
        <v>0</v>
      </c>
      <c r="E119" s="3">
        <v>0</v>
      </c>
      <c r="F119" s="3">
        <v>0</v>
      </c>
      <c r="G119" s="3">
        <v>0</v>
      </c>
      <c r="H119" s="12"/>
      <c r="I119" s="13"/>
    </row>
    <row r="120" spans="1:9" ht="14.25">
      <c r="A120" s="25">
        <v>1</v>
      </c>
      <c r="B120" s="25">
        <v>2</v>
      </c>
      <c r="C120" s="25">
        <v>3</v>
      </c>
      <c r="D120" s="25">
        <v>4</v>
      </c>
      <c r="E120" s="25">
        <v>5</v>
      </c>
      <c r="F120" s="25">
        <v>6</v>
      </c>
      <c r="G120" s="25">
        <v>7</v>
      </c>
      <c r="H120" s="12"/>
      <c r="I120" s="13"/>
    </row>
    <row r="121" spans="1:9" ht="15.75" customHeight="1">
      <c r="A121" s="41"/>
      <c r="B121" s="43" t="s">
        <v>16</v>
      </c>
      <c r="C121" s="27" t="s">
        <v>104</v>
      </c>
      <c r="D121" s="4">
        <f t="shared" si="15"/>
        <v>32971.6</v>
      </c>
      <c r="E121" s="4">
        <f>SUM(E122:E125)</f>
        <v>11615.2</v>
      </c>
      <c r="F121" s="4">
        <f>SUM(F122:F125)</f>
        <v>12256.4</v>
      </c>
      <c r="G121" s="4">
        <f>SUM(G122:G125)</f>
        <v>9100</v>
      </c>
      <c r="H121" s="12"/>
      <c r="I121" s="13"/>
    </row>
    <row r="122" spans="1:9" ht="14.25">
      <c r="A122" s="41"/>
      <c r="B122" s="43"/>
      <c r="C122" s="26" t="s">
        <v>31</v>
      </c>
      <c r="D122" s="3">
        <f t="shared" si="15"/>
        <v>0</v>
      </c>
      <c r="E122" s="3">
        <f aca="true" t="shared" si="17" ref="E122:G123">E127+E142+E147</f>
        <v>0</v>
      </c>
      <c r="F122" s="3">
        <f t="shared" si="17"/>
        <v>0</v>
      </c>
      <c r="G122" s="3">
        <f t="shared" si="17"/>
        <v>0</v>
      </c>
      <c r="H122" s="12"/>
      <c r="I122" s="13"/>
    </row>
    <row r="123" spans="1:9" ht="14.25">
      <c r="A123" s="41"/>
      <c r="B123" s="43"/>
      <c r="C123" s="26" t="s">
        <v>32</v>
      </c>
      <c r="D123" s="3">
        <f t="shared" si="15"/>
        <v>0</v>
      </c>
      <c r="E123" s="3">
        <f t="shared" si="17"/>
        <v>0</v>
      </c>
      <c r="F123" s="3">
        <f t="shared" si="17"/>
        <v>0</v>
      </c>
      <c r="G123" s="3">
        <f t="shared" si="17"/>
        <v>0</v>
      </c>
      <c r="H123" s="12"/>
      <c r="I123" s="13"/>
    </row>
    <row r="124" spans="1:9" ht="14.25">
      <c r="A124" s="41"/>
      <c r="B124" s="43"/>
      <c r="C124" s="26" t="s">
        <v>34</v>
      </c>
      <c r="D124" s="3">
        <f t="shared" si="15"/>
        <v>32971.6</v>
      </c>
      <c r="E124" s="3">
        <f>E129+E144+E149+E154</f>
        <v>11615.2</v>
      </c>
      <c r="F124" s="3">
        <f>F129+F144+F149+F154</f>
        <v>12256.4</v>
      </c>
      <c r="G124" s="3">
        <f>G129+G144+G149+G154</f>
        <v>9100</v>
      </c>
      <c r="H124" s="12"/>
      <c r="I124" s="13"/>
    </row>
    <row r="125" spans="1:9" ht="14.25">
      <c r="A125" s="41"/>
      <c r="B125" s="43"/>
      <c r="C125" s="26" t="s">
        <v>33</v>
      </c>
      <c r="D125" s="3">
        <f t="shared" si="15"/>
        <v>0</v>
      </c>
      <c r="E125" s="3">
        <f>E130+E145+E150</f>
        <v>0</v>
      </c>
      <c r="F125" s="3">
        <f>F130+F145+F150</f>
        <v>0</v>
      </c>
      <c r="G125" s="3">
        <f>G130+G145+G150</f>
        <v>0</v>
      </c>
      <c r="H125" s="12"/>
      <c r="I125" s="13"/>
    </row>
    <row r="126" spans="1:9" ht="15.75" customHeight="1">
      <c r="A126" s="31" t="s">
        <v>62</v>
      </c>
      <c r="B126" s="47" t="s">
        <v>89</v>
      </c>
      <c r="C126" s="26" t="s">
        <v>104</v>
      </c>
      <c r="D126" s="3">
        <f t="shared" si="15"/>
        <v>32373</v>
      </c>
      <c r="E126" s="3">
        <f>SUM(E127:E130)</f>
        <v>11400</v>
      </c>
      <c r="F126" s="3">
        <f>SUM(F127:F130)</f>
        <v>11973</v>
      </c>
      <c r="G126" s="3">
        <f>SUM(G127:G130)</f>
        <v>9000</v>
      </c>
      <c r="H126" s="12"/>
      <c r="I126" s="13"/>
    </row>
    <row r="127" spans="1:9" ht="14.25">
      <c r="A127" s="33"/>
      <c r="B127" s="47"/>
      <c r="C127" s="26" t="s">
        <v>31</v>
      </c>
      <c r="D127" s="3">
        <f t="shared" si="15"/>
        <v>0</v>
      </c>
      <c r="E127" s="3">
        <v>0</v>
      </c>
      <c r="F127" s="3">
        <v>0</v>
      </c>
      <c r="G127" s="3">
        <v>0</v>
      </c>
      <c r="H127" s="12"/>
      <c r="I127" s="13"/>
    </row>
    <row r="128" spans="1:9" ht="14.25">
      <c r="A128" s="33"/>
      <c r="B128" s="47"/>
      <c r="C128" s="26" t="s">
        <v>32</v>
      </c>
      <c r="D128" s="3">
        <f t="shared" si="15"/>
        <v>0</v>
      </c>
      <c r="E128" s="3">
        <v>0</v>
      </c>
      <c r="F128" s="3">
        <v>0</v>
      </c>
      <c r="G128" s="3">
        <v>0</v>
      </c>
      <c r="H128" s="12"/>
      <c r="I128" s="13"/>
    </row>
    <row r="129" spans="1:9" ht="14.25">
      <c r="A129" s="33"/>
      <c r="B129" s="47"/>
      <c r="C129" s="26" t="s">
        <v>35</v>
      </c>
      <c r="D129" s="3">
        <f t="shared" si="15"/>
        <v>32373</v>
      </c>
      <c r="E129" s="3">
        <f>'Приложение 2'!E78</f>
        <v>11400</v>
      </c>
      <c r="F129" s="3">
        <f>'Приложение 2'!F78</f>
        <v>11973</v>
      </c>
      <c r="G129" s="3">
        <f>'Приложение 2'!G78</f>
        <v>9000</v>
      </c>
      <c r="H129" s="12"/>
      <c r="I129" s="13"/>
    </row>
    <row r="130" spans="1:9" ht="45.75" customHeight="1">
      <c r="A130" s="33"/>
      <c r="B130" s="47"/>
      <c r="C130" s="22" t="s">
        <v>33</v>
      </c>
      <c r="D130" s="3">
        <f t="shared" si="15"/>
        <v>0</v>
      </c>
      <c r="E130" s="3">
        <v>0</v>
      </c>
      <c r="F130" s="3">
        <v>0</v>
      </c>
      <c r="G130" s="3">
        <v>0</v>
      </c>
      <c r="H130" s="12"/>
      <c r="I130" s="13"/>
    </row>
    <row r="131" spans="1:9" ht="15.75" customHeight="1">
      <c r="A131" s="33"/>
      <c r="B131" s="47" t="s">
        <v>87</v>
      </c>
      <c r="C131" s="26" t="s">
        <v>104</v>
      </c>
      <c r="D131" s="3">
        <f aca="true" t="shared" si="18" ref="D131:D140">SUM(E131:G131)</f>
        <v>32316.8</v>
      </c>
      <c r="E131" s="3">
        <f>SUM(E132:E135)</f>
        <v>11343.8</v>
      </c>
      <c r="F131" s="3">
        <f>SUM(F132:F135)</f>
        <v>11973</v>
      </c>
      <c r="G131" s="3">
        <f>SUM(G132:G135)</f>
        <v>9000</v>
      </c>
      <c r="H131" s="12"/>
      <c r="I131" s="13"/>
    </row>
    <row r="132" spans="1:9" ht="14.25">
      <c r="A132" s="33"/>
      <c r="B132" s="47"/>
      <c r="C132" s="26" t="s">
        <v>31</v>
      </c>
      <c r="D132" s="3">
        <f t="shared" si="18"/>
        <v>0</v>
      </c>
      <c r="E132" s="3">
        <v>0</v>
      </c>
      <c r="F132" s="3">
        <v>0</v>
      </c>
      <c r="G132" s="3">
        <v>0</v>
      </c>
      <c r="H132" s="12"/>
      <c r="I132" s="13"/>
    </row>
    <row r="133" spans="1:9" ht="14.25">
      <c r="A133" s="33"/>
      <c r="B133" s="47"/>
      <c r="C133" s="26" t="s">
        <v>32</v>
      </c>
      <c r="D133" s="3">
        <f t="shared" si="18"/>
        <v>0</v>
      </c>
      <c r="E133" s="3">
        <v>0</v>
      </c>
      <c r="F133" s="3">
        <v>0</v>
      </c>
      <c r="G133" s="3">
        <v>0</v>
      </c>
      <c r="H133" s="12"/>
      <c r="I133" s="13"/>
    </row>
    <row r="134" spans="1:9" ht="14.25">
      <c r="A134" s="33"/>
      <c r="B134" s="47"/>
      <c r="C134" s="26" t="s">
        <v>35</v>
      </c>
      <c r="D134" s="3">
        <f t="shared" si="18"/>
        <v>32316.8</v>
      </c>
      <c r="E134" s="3">
        <f>'Приложение 2'!E81</f>
        <v>11343.8</v>
      </c>
      <c r="F134" s="3">
        <f>'Приложение 2'!F81</f>
        <v>11973</v>
      </c>
      <c r="G134" s="3">
        <f>'Приложение 2'!G81</f>
        <v>9000</v>
      </c>
      <c r="H134" s="12"/>
      <c r="I134" s="13"/>
    </row>
    <row r="135" spans="1:9" ht="48" customHeight="1">
      <c r="A135" s="33"/>
      <c r="B135" s="47"/>
      <c r="C135" s="22" t="s">
        <v>33</v>
      </c>
      <c r="D135" s="3">
        <f t="shared" si="18"/>
        <v>0</v>
      </c>
      <c r="E135" s="3">
        <v>0</v>
      </c>
      <c r="F135" s="3">
        <v>0</v>
      </c>
      <c r="G135" s="3">
        <v>0</v>
      </c>
      <c r="H135" s="12"/>
      <c r="I135" s="13"/>
    </row>
    <row r="136" spans="1:9" ht="15.75" customHeight="1">
      <c r="A136" s="33"/>
      <c r="B136" s="47" t="s">
        <v>88</v>
      </c>
      <c r="C136" s="26" t="s">
        <v>104</v>
      </c>
      <c r="D136" s="3">
        <f t="shared" si="18"/>
        <v>56.2</v>
      </c>
      <c r="E136" s="3">
        <f>SUM(E137:E140)</f>
        <v>56.2</v>
      </c>
      <c r="F136" s="3">
        <f>SUM(F137:F140)</f>
        <v>0</v>
      </c>
      <c r="G136" s="3">
        <f>SUM(G137:G140)</f>
        <v>0</v>
      </c>
      <c r="H136" s="12"/>
      <c r="I136" s="13"/>
    </row>
    <row r="137" spans="1:9" ht="14.25">
      <c r="A137" s="33"/>
      <c r="B137" s="47"/>
      <c r="C137" s="26" t="s">
        <v>31</v>
      </c>
      <c r="D137" s="3">
        <f t="shared" si="18"/>
        <v>0</v>
      </c>
      <c r="E137" s="3">
        <v>0</v>
      </c>
      <c r="F137" s="3">
        <v>0</v>
      </c>
      <c r="G137" s="3">
        <v>0</v>
      </c>
      <c r="H137" s="12"/>
      <c r="I137" s="13"/>
    </row>
    <row r="138" spans="1:9" ht="14.25">
      <c r="A138" s="33"/>
      <c r="B138" s="47"/>
      <c r="C138" s="26" t="s">
        <v>32</v>
      </c>
      <c r="D138" s="3">
        <f t="shared" si="18"/>
        <v>0</v>
      </c>
      <c r="E138" s="3">
        <v>0</v>
      </c>
      <c r="F138" s="3">
        <v>0</v>
      </c>
      <c r="G138" s="3">
        <v>0</v>
      </c>
      <c r="H138" s="12"/>
      <c r="I138" s="13"/>
    </row>
    <row r="139" spans="1:9" ht="14.25">
      <c r="A139" s="33"/>
      <c r="B139" s="47"/>
      <c r="C139" s="26" t="s">
        <v>35</v>
      </c>
      <c r="D139" s="3">
        <f t="shared" si="18"/>
        <v>56.2</v>
      </c>
      <c r="E139" s="3">
        <f>'Приложение 2'!E84</f>
        <v>56.2</v>
      </c>
      <c r="F139" s="3">
        <f>'Приложение 2'!F84</f>
        <v>0</v>
      </c>
      <c r="G139" s="3">
        <f>'Приложение 2'!G84</f>
        <v>0</v>
      </c>
      <c r="H139" s="12"/>
      <c r="I139" s="13"/>
    </row>
    <row r="140" spans="1:9" ht="52.5" customHeight="1">
      <c r="A140" s="34"/>
      <c r="B140" s="47"/>
      <c r="C140" s="22" t="s">
        <v>33</v>
      </c>
      <c r="D140" s="3">
        <f t="shared" si="18"/>
        <v>0</v>
      </c>
      <c r="E140" s="3">
        <v>0</v>
      </c>
      <c r="F140" s="3">
        <v>0</v>
      </c>
      <c r="G140" s="3">
        <v>0</v>
      </c>
      <c r="H140" s="12"/>
      <c r="I140" s="13"/>
    </row>
    <row r="141" spans="1:9" ht="15.75" customHeight="1">
      <c r="A141" s="35" t="s">
        <v>63</v>
      </c>
      <c r="B141" s="47" t="s">
        <v>17</v>
      </c>
      <c r="C141" s="26" t="s">
        <v>104</v>
      </c>
      <c r="D141" s="3">
        <f t="shared" si="15"/>
        <v>230.4</v>
      </c>
      <c r="E141" s="3">
        <f>SUM(E142:E145)</f>
        <v>47</v>
      </c>
      <c r="F141" s="3">
        <f>SUM(F142:F145)</f>
        <v>83.4</v>
      </c>
      <c r="G141" s="3">
        <f>SUM(G142:G145)</f>
        <v>100</v>
      </c>
      <c r="H141" s="12"/>
      <c r="I141" s="13"/>
    </row>
    <row r="142" spans="1:9" ht="14.25">
      <c r="A142" s="35"/>
      <c r="B142" s="47"/>
      <c r="C142" s="26" t="s">
        <v>31</v>
      </c>
      <c r="D142" s="3">
        <f t="shared" si="15"/>
        <v>0</v>
      </c>
      <c r="E142" s="3">
        <v>0</v>
      </c>
      <c r="F142" s="3">
        <v>0</v>
      </c>
      <c r="G142" s="3">
        <v>0</v>
      </c>
      <c r="H142" s="12"/>
      <c r="I142" s="13"/>
    </row>
    <row r="143" spans="1:9" ht="14.25">
      <c r="A143" s="35"/>
      <c r="B143" s="47"/>
      <c r="C143" s="26" t="s">
        <v>32</v>
      </c>
      <c r="D143" s="3">
        <f t="shared" si="15"/>
        <v>0</v>
      </c>
      <c r="E143" s="3">
        <v>0</v>
      </c>
      <c r="F143" s="3">
        <v>0</v>
      </c>
      <c r="G143" s="3">
        <v>0</v>
      </c>
      <c r="H143" s="12"/>
      <c r="I143" s="13"/>
    </row>
    <row r="144" spans="1:9" ht="14.25">
      <c r="A144" s="35"/>
      <c r="B144" s="47"/>
      <c r="C144" s="26" t="s">
        <v>34</v>
      </c>
      <c r="D144" s="3">
        <f t="shared" si="15"/>
        <v>230.4</v>
      </c>
      <c r="E144" s="3">
        <f>'Приложение 2'!E87</f>
        <v>47</v>
      </c>
      <c r="F144" s="3">
        <f>'Приложение 2'!F87</f>
        <v>83.4</v>
      </c>
      <c r="G144" s="3">
        <f>'Приложение 2'!G87</f>
        <v>100</v>
      </c>
      <c r="H144" s="12"/>
      <c r="I144" s="13"/>
    </row>
    <row r="145" spans="1:9" ht="14.25">
      <c r="A145" s="35"/>
      <c r="B145" s="47"/>
      <c r="C145" s="26" t="s">
        <v>33</v>
      </c>
      <c r="D145" s="3">
        <f t="shared" si="15"/>
        <v>0</v>
      </c>
      <c r="E145" s="3">
        <v>0</v>
      </c>
      <c r="F145" s="3">
        <v>0</v>
      </c>
      <c r="G145" s="3">
        <v>0</v>
      </c>
      <c r="H145" s="12"/>
      <c r="I145" s="13"/>
    </row>
    <row r="146" spans="1:9" ht="15.75" customHeight="1">
      <c r="A146" s="35" t="s">
        <v>64</v>
      </c>
      <c r="B146" s="47" t="s">
        <v>85</v>
      </c>
      <c r="C146" s="26" t="s">
        <v>104</v>
      </c>
      <c r="D146" s="3">
        <f t="shared" si="15"/>
        <v>277.2</v>
      </c>
      <c r="E146" s="3">
        <f>SUM(E147:E150)</f>
        <v>127.2</v>
      </c>
      <c r="F146" s="3">
        <f>SUM(F147:F150)</f>
        <v>150</v>
      </c>
      <c r="G146" s="3">
        <f>SUM(G147:G150)</f>
        <v>0</v>
      </c>
      <c r="H146" s="12"/>
      <c r="I146" s="13"/>
    </row>
    <row r="147" spans="1:9" ht="14.25">
      <c r="A147" s="35"/>
      <c r="B147" s="47"/>
      <c r="C147" s="26" t="s">
        <v>31</v>
      </c>
      <c r="D147" s="3">
        <f t="shared" si="15"/>
        <v>0</v>
      </c>
      <c r="E147" s="3">
        <v>0</v>
      </c>
      <c r="F147" s="3">
        <v>0</v>
      </c>
      <c r="G147" s="3">
        <v>0</v>
      </c>
      <c r="H147" s="12"/>
      <c r="I147" s="13"/>
    </row>
    <row r="148" spans="1:9" ht="14.25">
      <c r="A148" s="35"/>
      <c r="B148" s="47"/>
      <c r="C148" s="26" t="s">
        <v>32</v>
      </c>
      <c r="D148" s="3">
        <f t="shared" si="15"/>
        <v>0</v>
      </c>
      <c r="E148" s="3">
        <v>0</v>
      </c>
      <c r="F148" s="3">
        <v>0</v>
      </c>
      <c r="G148" s="3">
        <v>0</v>
      </c>
      <c r="H148" s="12"/>
      <c r="I148" s="13"/>
    </row>
    <row r="149" spans="1:9" ht="14.25">
      <c r="A149" s="35"/>
      <c r="B149" s="47"/>
      <c r="C149" s="26" t="s">
        <v>34</v>
      </c>
      <c r="D149" s="3">
        <f t="shared" si="15"/>
        <v>277.2</v>
      </c>
      <c r="E149" s="3">
        <f>'Приложение 2'!E90</f>
        <v>127.2</v>
      </c>
      <c r="F149" s="3">
        <f>'Приложение 2'!F90</f>
        <v>150</v>
      </c>
      <c r="G149" s="3">
        <f>'Приложение 2'!G90</f>
        <v>0</v>
      </c>
      <c r="H149" s="12"/>
      <c r="I149" s="13"/>
    </row>
    <row r="150" spans="1:9" ht="14.25">
      <c r="A150" s="35"/>
      <c r="B150" s="47"/>
      <c r="C150" s="26" t="s">
        <v>33</v>
      </c>
      <c r="D150" s="3">
        <f t="shared" si="15"/>
        <v>0</v>
      </c>
      <c r="E150" s="3">
        <v>0</v>
      </c>
      <c r="F150" s="3">
        <v>0</v>
      </c>
      <c r="G150" s="3">
        <v>0</v>
      </c>
      <c r="H150" s="12"/>
      <c r="I150" s="13"/>
    </row>
    <row r="151" spans="1:9" ht="15.75" customHeight="1">
      <c r="A151" s="35" t="s">
        <v>81</v>
      </c>
      <c r="B151" s="47" t="s">
        <v>82</v>
      </c>
      <c r="C151" s="26" t="s">
        <v>104</v>
      </c>
      <c r="D151" s="3">
        <f aca="true" t="shared" si="19" ref="D151:D159">SUM(E151:G151)</f>
        <v>91</v>
      </c>
      <c r="E151" s="3">
        <f>SUM(E152:E155)</f>
        <v>41</v>
      </c>
      <c r="F151" s="3">
        <f>SUM(F152:F155)</f>
        <v>50</v>
      </c>
      <c r="G151" s="3">
        <f>SUM(G152:G155)</f>
        <v>0</v>
      </c>
      <c r="H151" s="12"/>
      <c r="I151" s="13"/>
    </row>
    <row r="152" spans="1:9" ht="14.25">
      <c r="A152" s="35"/>
      <c r="B152" s="47"/>
      <c r="C152" s="26" t="s">
        <v>31</v>
      </c>
      <c r="D152" s="3">
        <f t="shared" si="19"/>
        <v>0</v>
      </c>
      <c r="E152" s="3">
        <v>0</v>
      </c>
      <c r="F152" s="3">
        <v>0</v>
      </c>
      <c r="G152" s="3">
        <v>0</v>
      </c>
      <c r="H152" s="12"/>
      <c r="I152" s="13"/>
    </row>
    <row r="153" spans="1:9" ht="14.25">
      <c r="A153" s="35"/>
      <c r="B153" s="47"/>
      <c r="C153" s="26" t="s">
        <v>32</v>
      </c>
      <c r="D153" s="3">
        <f t="shared" si="19"/>
        <v>0</v>
      </c>
      <c r="E153" s="3">
        <v>0</v>
      </c>
      <c r="F153" s="3">
        <v>0</v>
      </c>
      <c r="G153" s="3">
        <v>0</v>
      </c>
      <c r="H153" s="12"/>
      <c r="I153" s="13"/>
    </row>
    <row r="154" spans="1:9" ht="14.25">
      <c r="A154" s="35"/>
      <c r="B154" s="47"/>
      <c r="C154" s="26" t="s">
        <v>34</v>
      </c>
      <c r="D154" s="3">
        <f t="shared" si="19"/>
        <v>91</v>
      </c>
      <c r="E154" s="3">
        <f>'Приложение 2'!E93</f>
        <v>41</v>
      </c>
      <c r="F154" s="3">
        <f>'Приложение 2'!F93</f>
        <v>50</v>
      </c>
      <c r="G154" s="3">
        <f>'Приложение 2'!G93</f>
        <v>0</v>
      </c>
      <c r="H154" s="12"/>
      <c r="I154" s="13"/>
    </row>
    <row r="155" spans="1:9" ht="14.25">
      <c r="A155" s="35"/>
      <c r="B155" s="47"/>
      <c r="C155" s="26" t="s">
        <v>33</v>
      </c>
      <c r="D155" s="3">
        <f t="shared" si="19"/>
        <v>0</v>
      </c>
      <c r="E155" s="3">
        <v>0</v>
      </c>
      <c r="F155" s="3">
        <v>0</v>
      </c>
      <c r="G155" s="3">
        <v>0</v>
      </c>
      <c r="H155" s="12"/>
      <c r="I155" s="13"/>
    </row>
    <row r="156" spans="1:9" ht="14.25">
      <c r="A156" s="25">
        <v>1</v>
      </c>
      <c r="B156" s="25">
        <v>2</v>
      </c>
      <c r="C156" s="25">
        <v>3</v>
      </c>
      <c r="D156" s="25">
        <v>4</v>
      </c>
      <c r="E156" s="25">
        <v>5</v>
      </c>
      <c r="F156" s="25">
        <v>6</v>
      </c>
      <c r="G156" s="25">
        <v>7</v>
      </c>
      <c r="H156" s="12"/>
      <c r="I156" s="13"/>
    </row>
    <row r="157" spans="1:9" ht="15.75" customHeight="1">
      <c r="A157" s="41" t="s">
        <v>18</v>
      </c>
      <c r="B157" s="43" t="s">
        <v>19</v>
      </c>
      <c r="C157" s="27" t="s">
        <v>104</v>
      </c>
      <c r="D157" s="4">
        <f t="shared" si="19"/>
        <v>101932.00000000001</v>
      </c>
      <c r="E157" s="4">
        <f>E160+E161+E162+E163</f>
        <v>86548.90000000001</v>
      </c>
      <c r="F157" s="4">
        <f>F160+F161+F162+F163</f>
        <v>7581.1</v>
      </c>
      <c r="G157" s="4">
        <f>G160+G161+G162+G163</f>
        <v>7802</v>
      </c>
      <c r="H157" s="12"/>
      <c r="I157" s="13"/>
    </row>
    <row r="158" spans="1:10" ht="15.75" customHeight="1">
      <c r="A158" s="41"/>
      <c r="B158" s="43"/>
      <c r="C158" s="26" t="s">
        <v>5</v>
      </c>
      <c r="D158" s="3">
        <f t="shared" si="19"/>
        <v>101932.00000000001</v>
      </c>
      <c r="E158" s="3">
        <f>E157-E159</f>
        <v>86548.90000000001</v>
      </c>
      <c r="F158" s="3">
        <f>F157-F159</f>
        <v>7581.1</v>
      </c>
      <c r="G158" s="3">
        <f>G157-G159</f>
        <v>7802</v>
      </c>
      <c r="H158" s="12"/>
      <c r="I158" s="13"/>
      <c r="J158" s="6"/>
    </row>
    <row r="159" spans="1:9" ht="27">
      <c r="A159" s="41"/>
      <c r="B159" s="43"/>
      <c r="C159" s="26" t="s">
        <v>6</v>
      </c>
      <c r="D159" s="3">
        <f t="shared" si="19"/>
        <v>0</v>
      </c>
      <c r="E159" s="3">
        <v>0</v>
      </c>
      <c r="F159" s="3">
        <v>0</v>
      </c>
      <c r="G159" s="3">
        <v>0</v>
      </c>
      <c r="H159" s="12"/>
      <c r="I159" s="13"/>
    </row>
    <row r="160" spans="1:9" ht="14.25">
      <c r="A160" s="41"/>
      <c r="B160" s="43"/>
      <c r="C160" s="26" t="s">
        <v>31</v>
      </c>
      <c r="D160" s="3">
        <f t="shared" si="15"/>
        <v>0</v>
      </c>
      <c r="E160" s="3">
        <f aca="true" t="shared" si="20" ref="E160:G163">E165+E211</f>
        <v>0</v>
      </c>
      <c r="F160" s="3">
        <f t="shared" si="20"/>
        <v>0</v>
      </c>
      <c r="G160" s="3">
        <f t="shared" si="20"/>
        <v>0</v>
      </c>
      <c r="H160" s="12"/>
      <c r="I160" s="13"/>
    </row>
    <row r="161" spans="1:9" ht="14.25">
      <c r="A161" s="41"/>
      <c r="B161" s="43"/>
      <c r="C161" s="26" t="s">
        <v>32</v>
      </c>
      <c r="D161" s="3">
        <f t="shared" si="15"/>
        <v>82714.6</v>
      </c>
      <c r="E161" s="3">
        <f t="shared" si="20"/>
        <v>82714.6</v>
      </c>
      <c r="F161" s="3">
        <f t="shared" si="20"/>
        <v>0</v>
      </c>
      <c r="G161" s="3">
        <f t="shared" si="20"/>
        <v>0</v>
      </c>
      <c r="H161" s="12"/>
      <c r="I161" s="13"/>
    </row>
    <row r="162" spans="1:9" ht="14.25">
      <c r="A162" s="41"/>
      <c r="B162" s="43"/>
      <c r="C162" s="26" t="s">
        <v>34</v>
      </c>
      <c r="D162" s="3">
        <f>SUM(E162:G162)</f>
        <v>19217.4</v>
      </c>
      <c r="E162" s="3">
        <f t="shared" si="20"/>
        <v>3834.3</v>
      </c>
      <c r="F162" s="3">
        <f t="shared" si="20"/>
        <v>7581.1</v>
      </c>
      <c r="G162" s="3">
        <f t="shared" si="20"/>
        <v>7802</v>
      </c>
      <c r="H162" s="12"/>
      <c r="I162" s="13"/>
    </row>
    <row r="163" spans="1:9" ht="14.25">
      <c r="A163" s="41"/>
      <c r="B163" s="43"/>
      <c r="C163" s="26" t="s">
        <v>33</v>
      </c>
      <c r="D163" s="3">
        <f t="shared" si="15"/>
        <v>0</v>
      </c>
      <c r="E163" s="3">
        <f t="shared" si="20"/>
        <v>0</v>
      </c>
      <c r="F163" s="3">
        <f t="shared" si="20"/>
        <v>0</v>
      </c>
      <c r="G163" s="3">
        <f t="shared" si="20"/>
        <v>0</v>
      </c>
      <c r="H163" s="12"/>
      <c r="I163" s="13"/>
    </row>
    <row r="164" spans="1:9" ht="15.75" customHeight="1">
      <c r="A164" s="41"/>
      <c r="B164" s="43" t="s">
        <v>65</v>
      </c>
      <c r="C164" s="27" t="s">
        <v>104</v>
      </c>
      <c r="D164" s="4">
        <f t="shared" si="15"/>
        <v>9371.7</v>
      </c>
      <c r="E164" s="4">
        <f>E165+E166+E167+E168</f>
        <v>3184.3</v>
      </c>
      <c r="F164" s="4">
        <f>F165+F166+F167+F168</f>
        <v>2876.6</v>
      </c>
      <c r="G164" s="4">
        <f>G165+G166+G167+G168</f>
        <v>3310.8</v>
      </c>
      <c r="H164" s="12"/>
      <c r="I164" s="13"/>
    </row>
    <row r="165" spans="1:9" ht="14.25">
      <c r="A165" s="41"/>
      <c r="B165" s="43"/>
      <c r="C165" s="26" t="s">
        <v>31</v>
      </c>
      <c r="D165" s="3">
        <f t="shared" si="15"/>
        <v>0</v>
      </c>
      <c r="E165" s="3">
        <f>E170+E190+E195+E200+E205</f>
        <v>0</v>
      </c>
      <c r="F165" s="3">
        <f>F170+F190+F195+F200+F205</f>
        <v>0</v>
      </c>
      <c r="G165" s="3">
        <f>G170+G190+G195+G200+G205</f>
        <v>0</v>
      </c>
      <c r="H165" s="12"/>
      <c r="I165" s="13"/>
    </row>
    <row r="166" spans="1:9" ht="14.25">
      <c r="A166" s="41"/>
      <c r="B166" s="43"/>
      <c r="C166" s="26" t="s">
        <v>32</v>
      </c>
      <c r="D166" s="3">
        <f t="shared" si="15"/>
        <v>0</v>
      </c>
      <c r="E166" s="3">
        <f>E171+E191+E196+E201+E206</f>
        <v>0</v>
      </c>
      <c r="F166" s="3">
        <f>F171+F191+F196+F201+F206+F248</f>
        <v>0</v>
      </c>
      <c r="G166" s="3">
        <f>G171+G191+G196+G201+G206+G248</f>
        <v>0</v>
      </c>
      <c r="H166" s="12"/>
      <c r="I166" s="13"/>
    </row>
    <row r="167" spans="1:9" ht="14.25">
      <c r="A167" s="41"/>
      <c r="B167" s="43"/>
      <c r="C167" s="26" t="s">
        <v>34</v>
      </c>
      <c r="D167" s="3">
        <f t="shared" si="15"/>
        <v>9371.7</v>
      </c>
      <c r="E167" s="3">
        <f>E172+E192+E197+E202+E207+E249</f>
        <v>3184.3</v>
      </c>
      <c r="F167" s="3">
        <f>F172+F192+F197+F202+F207+F249</f>
        <v>2876.6</v>
      </c>
      <c r="G167" s="3">
        <f>G172+G192+G197+G202+G207+G249</f>
        <v>3310.8</v>
      </c>
      <c r="H167" s="12"/>
      <c r="I167" s="13"/>
    </row>
    <row r="168" spans="1:9" ht="14.25">
      <c r="A168" s="41"/>
      <c r="B168" s="43"/>
      <c r="C168" s="26" t="s">
        <v>33</v>
      </c>
      <c r="D168" s="3">
        <f t="shared" si="15"/>
        <v>0</v>
      </c>
      <c r="E168" s="3">
        <f>E173+E193+E198+E203+E208</f>
        <v>0</v>
      </c>
      <c r="F168" s="3">
        <f>F173+F193+F198+F203+F208</f>
        <v>0</v>
      </c>
      <c r="G168" s="3">
        <f>G173+G193+G198+G203+G208</f>
        <v>0</v>
      </c>
      <c r="H168" s="12"/>
      <c r="I168" s="13"/>
    </row>
    <row r="169" spans="1:9" ht="15.75" customHeight="1">
      <c r="A169" s="35" t="s">
        <v>51</v>
      </c>
      <c r="B169" s="47" t="s">
        <v>20</v>
      </c>
      <c r="C169" s="26" t="s">
        <v>104</v>
      </c>
      <c r="D169" s="3">
        <f t="shared" si="15"/>
        <v>3400</v>
      </c>
      <c r="E169" s="3">
        <f>SUM(E170:E173)</f>
        <v>1100</v>
      </c>
      <c r="F169" s="3">
        <f>SUM(F170:F173)</f>
        <v>1100</v>
      </c>
      <c r="G169" s="3">
        <f>SUM(G170:G173)</f>
        <v>1200</v>
      </c>
      <c r="H169" s="12"/>
      <c r="I169" s="13"/>
    </row>
    <row r="170" spans="1:9" ht="14.25">
      <c r="A170" s="35"/>
      <c r="B170" s="47"/>
      <c r="C170" s="26" t="s">
        <v>31</v>
      </c>
      <c r="D170" s="3">
        <f t="shared" si="15"/>
        <v>0</v>
      </c>
      <c r="E170" s="3">
        <v>0</v>
      </c>
      <c r="F170" s="3">
        <v>0</v>
      </c>
      <c r="G170" s="3">
        <v>0</v>
      </c>
      <c r="H170" s="12"/>
      <c r="I170" s="13"/>
    </row>
    <row r="171" spans="1:9" ht="14.25">
      <c r="A171" s="35"/>
      <c r="B171" s="47"/>
      <c r="C171" s="26" t="s">
        <v>32</v>
      </c>
      <c r="D171" s="3">
        <f t="shared" si="15"/>
        <v>0</v>
      </c>
      <c r="E171" s="3">
        <v>0</v>
      </c>
      <c r="F171" s="3">
        <v>0</v>
      </c>
      <c r="G171" s="3">
        <v>0</v>
      </c>
      <c r="H171" s="12"/>
      <c r="I171" s="13"/>
    </row>
    <row r="172" spans="1:9" ht="14.25">
      <c r="A172" s="35"/>
      <c r="B172" s="47"/>
      <c r="C172" s="26" t="s">
        <v>35</v>
      </c>
      <c r="D172" s="3">
        <f>SUM(E172:G172)</f>
        <v>3400</v>
      </c>
      <c r="E172" s="3">
        <f>'Приложение 2'!E105</f>
        <v>1100</v>
      </c>
      <c r="F172" s="3">
        <f>'Приложение 2'!F105</f>
        <v>1100</v>
      </c>
      <c r="G172" s="3">
        <f>'Приложение 2'!G105</f>
        <v>1200</v>
      </c>
      <c r="H172" s="12"/>
      <c r="I172" s="13"/>
    </row>
    <row r="173" spans="1:9" ht="14.25">
      <c r="A173" s="35"/>
      <c r="B173" s="47"/>
      <c r="C173" s="26" t="s">
        <v>33</v>
      </c>
      <c r="D173" s="3">
        <f t="shared" si="15"/>
        <v>0</v>
      </c>
      <c r="E173" s="3">
        <v>0</v>
      </c>
      <c r="F173" s="3">
        <v>0</v>
      </c>
      <c r="G173" s="3">
        <v>0</v>
      </c>
      <c r="H173" s="12"/>
      <c r="I173" s="13"/>
    </row>
    <row r="174" spans="1:9" ht="15.75" customHeight="1" hidden="1">
      <c r="A174" s="35" t="s">
        <v>21</v>
      </c>
      <c r="B174" s="47" t="s">
        <v>22</v>
      </c>
      <c r="C174" s="26" t="s">
        <v>3</v>
      </c>
      <c r="D174" s="3" t="e">
        <f t="shared" si="15"/>
        <v>#REF!</v>
      </c>
      <c r="E174" s="3">
        <f>SUM(E175:E178)</f>
        <v>0</v>
      </c>
      <c r="F174" s="3" t="e">
        <f>SUM(F175:F178)</f>
        <v>#REF!</v>
      </c>
      <c r="G174" s="3" t="e">
        <f>SUM(G175:G178)</f>
        <v>#REF!</v>
      </c>
      <c r="H174" s="12"/>
      <c r="I174" s="13"/>
    </row>
    <row r="175" spans="1:9" ht="14.25" hidden="1">
      <c r="A175" s="35"/>
      <c r="B175" s="47"/>
      <c r="C175" s="26" t="s">
        <v>31</v>
      </c>
      <c r="D175" s="3">
        <f t="shared" si="15"/>
        <v>0</v>
      </c>
      <c r="E175" s="3">
        <v>0</v>
      </c>
      <c r="F175" s="3">
        <v>0</v>
      </c>
      <c r="G175" s="3">
        <v>0</v>
      </c>
      <c r="H175" s="12"/>
      <c r="I175" s="13"/>
    </row>
    <row r="176" spans="1:9" ht="14.25" hidden="1">
      <c r="A176" s="35"/>
      <c r="B176" s="47"/>
      <c r="C176" s="26" t="s">
        <v>32</v>
      </c>
      <c r="D176" s="3">
        <f t="shared" si="15"/>
        <v>0</v>
      </c>
      <c r="E176" s="3">
        <v>0</v>
      </c>
      <c r="F176" s="3">
        <v>0</v>
      </c>
      <c r="G176" s="3">
        <v>0</v>
      </c>
      <c r="H176" s="12"/>
      <c r="I176" s="13"/>
    </row>
    <row r="177" spans="1:9" ht="14.25" hidden="1">
      <c r="A177" s="35"/>
      <c r="B177" s="47"/>
      <c r="C177" s="26" t="s">
        <v>35</v>
      </c>
      <c r="D177" s="3" t="e">
        <f t="shared" si="15"/>
        <v>#REF!</v>
      </c>
      <c r="E177" s="3">
        <f>100-100</f>
        <v>0</v>
      </c>
      <c r="F177" s="3" t="e">
        <f>'Приложение 2'!#REF!</f>
        <v>#REF!</v>
      </c>
      <c r="G177" s="3" t="e">
        <f>'Приложение 2'!#REF!</f>
        <v>#REF!</v>
      </c>
      <c r="H177" s="12"/>
      <c r="I177" s="13"/>
    </row>
    <row r="178" spans="1:9" ht="14.25" hidden="1">
      <c r="A178" s="35"/>
      <c r="B178" s="47"/>
      <c r="C178" s="26" t="s">
        <v>33</v>
      </c>
      <c r="D178" s="3">
        <f t="shared" si="15"/>
        <v>0</v>
      </c>
      <c r="E178" s="3">
        <v>0</v>
      </c>
      <c r="F178" s="3">
        <v>0</v>
      </c>
      <c r="G178" s="3">
        <v>0</v>
      </c>
      <c r="H178" s="12"/>
      <c r="I178" s="13"/>
    </row>
    <row r="179" spans="1:9" ht="15.75" customHeight="1" hidden="1">
      <c r="A179" s="35" t="s">
        <v>23</v>
      </c>
      <c r="B179" s="47" t="s">
        <v>24</v>
      </c>
      <c r="C179" s="26" t="s">
        <v>3</v>
      </c>
      <c r="D179" s="3" t="e">
        <f t="shared" si="15"/>
        <v>#REF!</v>
      </c>
      <c r="E179" s="3">
        <f>SUM(E180:E183)</f>
        <v>0</v>
      </c>
      <c r="F179" s="3" t="e">
        <f>SUM(F180:F183)</f>
        <v>#REF!</v>
      </c>
      <c r="G179" s="3" t="e">
        <f>SUM(G180:G183)</f>
        <v>#REF!</v>
      </c>
      <c r="H179" s="12"/>
      <c r="I179" s="13"/>
    </row>
    <row r="180" spans="1:9" ht="14.25" hidden="1">
      <c r="A180" s="35"/>
      <c r="B180" s="47"/>
      <c r="C180" s="26" t="s">
        <v>31</v>
      </c>
      <c r="D180" s="3">
        <f t="shared" si="15"/>
        <v>0</v>
      </c>
      <c r="E180" s="3">
        <v>0</v>
      </c>
      <c r="F180" s="3">
        <v>0</v>
      </c>
      <c r="G180" s="3">
        <v>0</v>
      </c>
      <c r="H180" s="12"/>
      <c r="I180" s="13"/>
    </row>
    <row r="181" spans="1:9" ht="14.25" hidden="1">
      <c r="A181" s="35"/>
      <c r="B181" s="47"/>
      <c r="C181" s="26" t="s">
        <v>32</v>
      </c>
      <c r="D181" s="3">
        <f t="shared" si="15"/>
        <v>0</v>
      </c>
      <c r="E181" s="3">
        <v>0</v>
      </c>
      <c r="F181" s="3">
        <v>0</v>
      </c>
      <c r="G181" s="3">
        <v>0</v>
      </c>
      <c r="H181" s="12"/>
      <c r="I181" s="13"/>
    </row>
    <row r="182" spans="1:9" ht="14.25" hidden="1">
      <c r="A182" s="35"/>
      <c r="B182" s="47"/>
      <c r="C182" s="26" t="s">
        <v>35</v>
      </c>
      <c r="D182" s="3" t="e">
        <f t="shared" si="15"/>
        <v>#REF!</v>
      </c>
      <c r="E182" s="3">
        <f>100-100</f>
        <v>0</v>
      </c>
      <c r="F182" s="3" t="e">
        <f>'Приложение 2'!#REF!</f>
        <v>#REF!</v>
      </c>
      <c r="G182" s="3" t="e">
        <f>'Приложение 2'!#REF!</f>
        <v>#REF!</v>
      </c>
      <c r="H182" s="12"/>
      <c r="I182" s="13"/>
    </row>
    <row r="183" spans="1:9" ht="14.25" hidden="1">
      <c r="A183" s="35"/>
      <c r="B183" s="47"/>
      <c r="C183" s="26" t="s">
        <v>33</v>
      </c>
      <c r="D183" s="3">
        <f t="shared" si="15"/>
        <v>0</v>
      </c>
      <c r="E183" s="3">
        <v>0</v>
      </c>
      <c r="F183" s="3">
        <v>0</v>
      </c>
      <c r="G183" s="3">
        <v>0</v>
      </c>
      <c r="H183" s="12"/>
      <c r="I183" s="13"/>
    </row>
    <row r="184" spans="1:9" ht="15.75" customHeight="1" hidden="1">
      <c r="A184" s="35" t="s">
        <v>25</v>
      </c>
      <c r="B184" s="47" t="s">
        <v>26</v>
      </c>
      <c r="C184" s="26" t="s">
        <v>3</v>
      </c>
      <c r="D184" s="3" t="e">
        <f t="shared" si="15"/>
        <v>#REF!</v>
      </c>
      <c r="E184" s="3">
        <f>SUM(E185:E188)</f>
        <v>0</v>
      </c>
      <c r="F184" s="3" t="e">
        <f>SUM(F185:F188)</f>
        <v>#REF!</v>
      </c>
      <c r="G184" s="3" t="e">
        <f>SUM(G185:G188)</f>
        <v>#REF!</v>
      </c>
      <c r="H184" s="12"/>
      <c r="I184" s="13"/>
    </row>
    <row r="185" spans="1:9" ht="14.25" hidden="1">
      <c r="A185" s="35"/>
      <c r="B185" s="47"/>
      <c r="C185" s="26" t="s">
        <v>31</v>
      </c>
      <c r="D185" s="3">
        <f t="shared" si="15"/>
        <v>0</v>
      </c>
      <c r="E185" s="3">
        <v>0</v>
      </c>
      <c r="F185" s="3">
        <v>0</v>
      </c>
      <c r="G185" s="3">
        <v>0</v>
      </c>
      <c r="H185" s="12"/>
      <c r="I185" s="13"/>
    </row>
    <row r="186" spans="1:9" ht="14.25" hidden="1">
      <c r="A186" s="35"/>
      <c r="B186" s="47"/>
      <c r="C186" s="26" t="s">
        <v>32</v>
      </c>
      <c r="D186" s="3">
        <f aca="true" t="shared" si="21" ref="D186:D207">SUM(E186:G186)</f>
        <v>0</v>
      </c>
      <c r="E186" s="3">
        <v>0</v>
      </c>
      <c r="F186" s="3">
        <v>0</v>
      </c>
      <c r="G186" s="3">
        <v>0</v>
      </c>
      <c r="H186" s="12"/>
      <c r="I186" s="13"/>
    </row>
    <row r="187" spans="1:9" ht="14.25" hidden="1">
      <c r="A187" s="35"/>
      <c r="B187" s="47"/>
      <c r="C187" s="26" t="s">
        <v>35</v>
      </c>
      <c r="D187" s="3" t="e">
        <f t="shared" si="21"/>
        <v>#REF!</v>
      </c>
      <c r="E187" s="3">
        <f>35-35</f>
        <v>0</v>
      </c>
      <c r="F187" s="3" t="e">
        <f>'Приложение 2'!#REF!</f>
        <v>#REF!</v>
      </c>
      <c r="G187" s="3" t="e">
        <f>'Приложение 2'!#REF!</f>
        <v>#REF!</v>
      </c>
      <c r="H187" s="12"/>
      <c r="I187" s="13"/>
    </row>
    <row r="188" spans="1:9" ht="14.25" hidden="1">
      <c r="A188" s="35"/>
      <c r="B188" s="47"/>
      <c r="C188" s="26" t="s">
        <v>33</v>
      </c>
      <c r="D188" s="3">
        <f t="shared" si="21"/>
        <v>0</v>
      </c>
      <c r="E188" s="3">
        <v>0</v>
      </c>
      <c r="F188" s="3">
        <v>0</v>
      </c>
      <c r="G188" s="3">
        <v>0</v>
      </c>
      <c r="H188" s="12"/>
      <c r="I188" s="13"/>
    </row>
    <row r="189" spans="1:9" ht="14.25">
      <c r="A189" s="35" t="s">
        <v>21</v>
      </c>
      <c r="B189" s="47" t="s">
        <v>37</v>
      </c>
      <c r="C189" s="26" t="s">
        <v>104</v>
      </c>
      <c r="D189" s="3">
        <f t="shared" si="21"/>
        <v>1273.8</v>
      </c>
      <c r="E189" s="3">
        <f>SUM(E190:E193)</f>
        <v>663</v>
      </c>
      <c r="F189" s="3">
        <f>SUM(F190:F193)</f>
        <v>0</v>
      </c>
      <c r="G189" s="3">
        <f>SUM(G190:G193)</f>
        <v>610.8</v>
      </c>
      <c r="H189" s="12"/>
      <c r="I189" s="13"/>
    </row>
    <row r="190" spans="1:9" ht="14.25">
      <c r="A190" s="35"/>
      <c r="B190" s="47"/>
      <c r="C190" s="26" t="s">
        <v>31</v>
      </c>
      <c r="D190" s="3">
        <f t="shared" si="21"/>
        <v>0</v>
      </c>
      <c r="E190" s="3">
        <v>0</v>
      </c>
      <c r="F190" s="3">
        <v>0</v>
      </c>
      <c r="G190" s="3">
        <v>0</v>
      </c>
      <c r="H190" s="12"/>
      <c r="I190" s="13"/>
    </row>
    <row r="191" spans="1:9" ht="14.25">
      <c r="A191" s="35"/>
      <c r="B191" s="47"/>
      <c r="C191" s="26" t="s">
        <v>32</v>
      </c>
      <c r="D191" s="3">
        <f t="shared" si="21"/>
        <v>0</v>
      </c>
      <c r="E191" s="3">
        <v>0</v>
      </c>
      <c r="F191" s="3">
        <v>0</v>
      </c>
      <c r="G191" s="3">
        <v>0</v>
      </c>
      <c r="H191" s="12"/>
      <c r="I191" s="13"/>
    </row>
    <row r="192" spans="1:9" ht="14.25">
      <c r="A192" s="35"/>
      <c r="B192" s="47"/>
      <c r="C192" s="26" t="s">
        <v>35</v>
      </c>
      <c r="D192" s="3">
        <f t="shared" si="21"/>
        <v>1273.8</v>
      </c>
      <c r="E192" s="3">
        <f>'Приложение 2'!E108</f>
        <v>663</v>
      </c>
      <c r="F192" s="3">
        <f>'Приложение 2'!F108</f>
        <v>0</v>
      </c>
      <c r="G192" s="3">
        <f>'Приложение 2'!G108</f>
        <v>610.8</v>
      </c>
      <c r="H192" s="12"/>
      <c r="I192" s="13"/>
    </row>
    <row r="193" spans="1:9" ht="14.25">
      <c r="A193" s="35"/>
      <c r="B193" s="47"/>
      <c r="C193" s="26" t="s">
        <v>33</v>
      </c>
      <c r="D193" s="3">
        <f t="shared" si="21"/>
        <v>0</v>
      </c>
      <c r="E193" s="3">
        <v>0</v>
      </c>
      <c r="F193" s="3">
        <v>0</v>
      </c>
      <c r="G193" s="3">
        <v>0</v>
      </c>
      <c r="H193" s="12"/>
      <c r="I193" s="13"/>
    </row>
    <row r="194" spans="1:9" ht="15.75" customHeight="1">
      <c r="A194" s="35" t="s">
        <v>23</v>
      </c>
      <c r="B194" s="47" t="s">
        <v>27</v>
      </c>
      <c r="C194" s="26" t="s">
        <v>104</v>
      </c>
      <c r="D194" s="3">
        <f t="shared" si="21"/>
        <v>4064.3999999999996</v>
      </c>
      <c r="E194" s="3">
        <f>SUM(E195:E198)</f>
        <v>1137.8</v>
      </c>
      <c r="F194" s="3">
        <f>SUM(F195:F198)</f>
        <v>1726.6</v>
      </c>
      <c r="G194" s="3">
        <f>SUM(G195:G198)</f>
        <v>1200</v>
      </c>
      <c r="H194" s="12"/>
      <c r="I194" s="13"/>
    </row>
    <row r="195" spans="1:9" ht="14.25">
      <c r="A195" s="35"/>
      <c r="B195" s="47"/>
      <c r="C195" s="26" t="s">
        <v>31</v>
      </c>
      <c r="D195" s="3">
        <f t="shared" si="21"/>
        <v>0</v>
      </c>
      <c r="E195" s="3">
        <v>0</v>
      </c>
      <c r="F195" s="3">
        <v>0</v>
      </c>
      <c r="G195" s="3">
        <v>0</v>
      </c>
      <c r="H195" s="12"/>
      <c r="I195" s="13"/>
    </row>
    <row r="196" spans="1:9" ht="14.25">
      <c r="A196" s="35"/>
      <c r="B196" s="47"/>
      <c r="C196" s="26" t="s">
        <v>32</v>
      </c>
      <c r="D196" s="3">
        <f t="shared" si="21"/>
        <v>0</v>
      </c>
      <c r="E196" s="3">
        <v>0</v>
      </c>
      <c r="F196" s="3">
        <v>0</v>
      </c>
      <c r="G196" s="3">
        <v>0</v>
      </c>
      <c r="H196" s="12"/>
      <c r="I196" s="13"/>
    </row>
    <row r="197" spans="1:9" ht="14.25">
      <c r="A197" s="35"/>
      <c r="B197" s="47"/>
      <c r="C197" s="26" t="s">
        <v>35</v>
      </c>
      <c r="D197" s="3">
        <f t="shared" si="21"/>
        <v>4064.3999999999996</v>
      </c>
      <c r="E197" s="3">
        <f>'Приложение 2'!E111</f>
        <v>1137.8</v>
      </c>
      <c r="F197" s="3">
        <f>'Приложение 2'!F111</f>
        <v>1726.6</v>
      </c>
      <c r="G197" s="3">
        <f>'Приложение 2'!G111</f>
        <v>1200</v>
      </c>
      <c r="H197" s="12"/>
      <c r="I197" s="13"/>
    </row>
    <row r="198" spans="1:9" ht="14.25">
      <c r="A198" s="35"/>
      <c r="B198" s="47"/>
      <c r="C198" s="26" t="s">
        <v>33</v>
      </c>
      <c r="D198" s="3">
        <f t="shared" si="21"/>
        <v>0</v>
      </c>
      <c r="E198" s="3">
        <v>0</v>
      </c>
      <c r="F198" s="3">
        <v>0</v>
      </c>
      <c r="G198" s="3">
        <v>0</v>
      </c>
      <c r="H198" s="12"/>
      <c r="I198" s="13"/>
    </row>
    <row r="199" spans="1:9" ht="15.75" customHeight="1">
      <c r="A199" s="35" t="s">
        <v>25</v>
      </c>
      <c r="B199" s="47" t="s">
        <v>66</v>
      </c>
      <c r="C199" s="26" t="s">
        <v>104</v>
      </c>
      <c r="D199" s="3">
        <f t="shared" si="21"/>
        <v>133.5</v>
      </c>
      <c r="E199" s="3">
        <f>SUM(E200:E203)</f>
        <v>33.5</v>
      </c>
      <c r="F199" s="3">
        <f>SUM(F200:F203)</f>
        <v>50</v>
      </c>
      <c r="G199" s="3">
        <f>SUM(G200:G203)</f>
        <v>50</v>
      </c>
      <c r="H199" s="12"/>
      <c r="I199" s="13"/>
    </row>
    <row r="200" spans="1:9" ht="14.25">
      <c r="A200" s="35"/>
      <c r="B200" s="47"/>
      <c r="C200" s="26" t="s">
        <v>31</v>
      </c>
      <c r="D200" s="3">
        <f t="shared" si="21"/>
        <v>0</v>
      </c>
      <c r="E200" s="3">
        <v>0</v>
      </c>
      <c r="F200" s="3">
        <v>0</v>
      </c>
      <c r="G200" s="3">
        <v>0</v>
      </c>
      <c r="H200" s="12"/>
      <c r="I200" s="13"/>
    </row>
    <row r="201" spans="1:9" ht="14.25">
      <c r="A201" s="35"/>
      <c r="B201" s="47"/>
      <c r="C201" s="26" t="s">
        <v>32</v>
      </c>
      <c r="D201" s="3">
        <f t="shared" si="21"/>
        <v>0</v>
      </c>
      <c r="E201" s="3">
        <v>0</v>
      </c>
      <c r="F201" s="3">
        <v>0</v>
      </c>
      <c r="G201" s="3">
        <v>0</v>
      </c>
      <c r="H201" s="12"/>
      <c r="I201" s="13"/>
    </row>
    <row r="202" spans="1:9" ht="14.25">
      <c r="A202" s="35"/>
      <c r="B202" s="47"/>
      <c r="C202" s="26" t="s">
        <v>35</v>
      </c>
      <c r="D202" s="3">
        <f t="shared" si="21"/>
        <v>133.5</v>
      </c>
      <c r="E202" s="3">
        <f>'Приложение 2'!E114</f>
        <v>33.5</v>
      </c>
      <c r="F202" s="3">
        <f>'Приложение 2'!F114</f>
        <v>50</v>
      </c>
      <c r="G202" s="3">
        <f>'Приложение 2'!G114</f>
        <v>50</v>
      </c>
      <c r="H202" s="12"/>
      <c r="I202" s="13"/>
    </row>
    <row r="203" spans="1:9" ht="14.25">
      <c r="A203" s="35"/>
      <c r="B203" s="47"/>
      <c r="C203" s="26" t="s">
        <v>33</v>
      </c>
      <c r="D203" s="3">
        <f t="shared" si="21"/>
        <v>0</v>
      </c>
      <c r="E203" s="3">
        <v>0</v>
      </c>
      <c r="F203" s="3">
        <v>0</v>
      </c>
      <c r="G203" s="3">
        <v>0</v>
      </c>
      <c r="H203" s="12"/>
      <c r="I203" s="13"/>
    </row>
    <row r="204" spans="1:9" ht="14.25">
      <c r="A204" s="35" t="s">
        <v>67</v>
      </c>
      <c r="B204" s="47" t="s">
        <v>68</v>
      </c>
      <c r="C204" s="26" t="s">
        <v>104</v>
      </c>
      <c r="D204" s="3">
        <f t="shared" si="21"/>
        <v>500</v>
      </c>
      <c r="E204" s="3">
        <f>SUM(E205:E208)</f>
        <v>250</v>
      </c>
      <c r="F204" s="3">
        <f>SUM(F205:F208)</f>
        <v>0</v>
      </c>
      <c r="G204" s="3">
        <f>SUM(G205:G208)</f>
        <v>250</v>
      </c>
      <c r="H204" s="12"/>
      <c r="I204" s="13"/>
    </row>
    <row r="205" spans="1:9" ht="14.25">
      <c r="A205" s="35"/>
      <c r="B205" s="47"/>
      <c r="C205" s="26" t="s">
        <v>31</v>
      </c>
      <c r="D205" s="3">
        <f t="shared" si="21"/>
        <v>0</v>
      </c>
      <c r="E205" s="3">
        <v>0</v>
      </c>
      <c r="F205" s="3">
        <v>0</v>
      </c>
      <c r="G205" s="3">
        <v>0</v>
      </c>
      <c r="H205" s="12"/>
      <c r="I205" s="13"/>
    </row>
    <row r="206" spans="1:9" ht="14.25">
      <c r="A206" s="35"/>
      <c r="B206" s="47"/>
      <c r="C206" s="26" t="s">
        <v>32</v>
      </c>
      <c r="D206" s="3">
        <f t="shared" si="21"/>
        <v>0</v>
      </c>
      <c r="E206" s="3">
        <v>0</v>
      </c>
      <c r="F206" s="3">
        <v>0</v>
      </c>
      <c r="G206" s="3">
        <v>0</v>
      </c>
      <c r="H206" s="12"/>
      <c r="I206" s="13"/>
    </row>
    <row r="207" spans="1:9" ht="14.25">
      <c r="A207" s="35"/>
      <c r="B207" s="47"/>
      <c r="C207" s="26" t="s">
        <v>35</v>
      </c>
      <c r="D207" s="3">
        <f t="shared" si="21"/>
        <v>500</v>
      </c>
      <c r="E207" s="3">
        <f>'Приложение 2'!E117</f>
        <v>250</v>
      </c>
      <c r="F207" s="3">
        <f>'Приложение 2'!F117</f>
        <v>0</v>
      </c>
      <c r="G207" s="3">
        <f>'Приложение 2'!G117</f>
        <v>250</v>
      </c>
      <c r="H207" s="12"/>
      <c r="I207" s="13"/>
    </row>
    <row r="208" spans="1:9" ht="14.25">
      <c r="A208" s="35"/>
      <c r="B208" s="47"/>
      <c r="C208" s="26" t="s">
        <v>33</v>
      </c>
      <c r="D208" s="3">
        <f aca="true" t="shared" si="22" ref="D208:D234">SUM(E208:G208)</f>
        <v>0</v>
      </c>
      <c r="E208" s="3">
        <v>0</v>
      </c>
      <c r="F208" s="3">
        <v>0</v>
      </c>
      <c r="G208" s="3">
        <v>0</v>
      </c>
      <c r="H208" s="12"/>
      <c r="I208" s="13"/>
    </row>
    <row r="209" spans="1:9" ht="14.25">
      <c r="A209" s="25">
        <v>1</v>
      </c>
      <c r="B209" s="25">
        <v>2</v>
      </c>
      <c r="C209" s="25">
        <v>3</v>
      </c>
      <c r="D209" s="25">
        <v>4</v>
      </c>
      <c r="E209" s="25">
        <v>5</v>
      </c>
      <c r="F209" s="25">
        <v>6</v>
      </c>
      <c r="G209" s="25">
        <v>7</v>
      </c>
      <c r="H209" s="12"/>
      <c r="I209" s="13"/>
    </row>
    <row r="210" spans="1:9" ht="15.75" customHeight="1">
      <c r="A210" s="41"/>
      <c r="B210" s="43" t="s">
        <v>50</v>
      </c>
      <c r="C210" s="27" t="s">
        <v>104</v>
      </c>
      <c r="D210" s="4">
        <f t="shared" si="22"/>
        <v>92560.3</v>
      </c>
      <c r="E210" s="4">
        <f>E215+E220+E225+E230+E238+E240+E251+E261+E248</f>
        <v>83364.6</v>
      </c>
      <c r="F210" s="4">
        <f>F213</f>
        <v>4704.5</v>
      </c>
      <c r="G210" s="4">
        <f>G213</f>
        <v>4491.2</v>
      </c>
      <c r="H210" s="12"/>
      <c r="I210" s="13"/>
    </row>
    <row r="211" spans="1:9" ht="14.25">
      <c r="A211" s="41"/>
      <c r="B211" s="43"/>
      <c r="C211" s="26" t="s">
        <v>31</v>
      </c>
      <c r="D211" s="3">
        <f t="shared" si="22"/>
        <v>0</v>
      </c>
      <c r="E211" s="3">
        <f aca="true" t="shared" si="23" ref="E211:G213">E216+E221+E226+E231+E236</f>
        <v>0</v>
      </c>
      <c r="F211" s="3">
        <f t="shared" si="23"/>
        <v>0</v>
      </c>
      <c r="G211" s="3">
        <f t="shared" si="23"/>
        <v>0</v>
      </c>
      <c r="H211" s="12"/>
      <c r="I211" s="13"/>
    </row>
    <row r="212" spans="1:9" ht="14.25">
      <c r="A212" s="41"/>
      <c r="B212" s="43"/>
      <c r="C212" s="26" t="s">
        <v>32</v>
      </c>
      <c r="D212" s="3">
        <f t="shared" si="22"/>
        <v>82714.6</v>
      </c>
      <c r="E212" s="3">
        <f>E217+E222+E227+E232+E237+E242+E253+E263+E248</f>
        <v>82714.6</v>
      </c>
      <c r="F212" s="3">
        <f>F217+F222+F227+F232+F237+F242+F253+F263</f>
        <v>0</v>
      </c>
      <c r="G212" s="3">
        <f>G217+G222+G227+G232+G237+G242+G253+G263</f>
        <v>0</v>
      </c>
      <c r="H212" s="12"/>
      <c r="I212" s="13"/>
    </row>
    <row r="213" spans="1:9" ht="14.25">
      <c r="A213" s="41"/>
      <c r="B213" s="43"/>
      <c r="C213" s="26" t="s">
        <v>35</v>
      </c>
      <c r="D213" s="3">
        <f>SUM(E213:G213)</f>
        <v>9845.7</v>
      </c>
      <c r="E213" s="3">
        <f>E218+E223+E228+E233+E238+E243+E254+E264</f>
        <v>650</v>
      </c>
      <c r="F213" s="3">
        <f t="shared" si="23"/>
        <v>4704.5</v>
      </c>
      <c r="G213" s="3">
        <f t="shared" si="23"/>
        <v>4491.2</v>
      </c>
      <c r="H213" s="12"/>
      <c r="I213" s="13"/>
    </row>
    <row r="214" spans="1:9" ht="14.25">
      <c r="A214" s="41"/>
      <c r="B214" s="43"/>
      <c r="C214" s="26" t="s">
        <v>33</v>
      </c>
      <c r="D214" s="3">
        <f t="shared" si="22"/>
        <v>0</v>
      </c>
      <c r="E214" s="3">
        <f>E219+E224+E229+E234+E239</f>
        <v>0</v>
      </c>
      <c r="F214" s="3">
        <f>F219+F224+F229+F234+F239</f>
        <v>0</v>
      </c>
      <c r="G214" s="3">
        <f>G219+G224+G229+G234+G239</f>
        <v>0</v>
      </c>
      <c r="H214" s="12"/>
      <c r="I214" s="13"/>
    </row>
    <row r="215" spans="1:9" ht="15.75" customHeight="1">
      <c r="A215" s="31" t="s">
        <v>69</v>
      </c>
      <c r="B215" s="47" t="s">
        <v>28</v>
      </c>
      <c r="C215" s="26" t="s">
        <v>104</v>
      </c>
      <c r="D215" s="3">
        <f t="shared" si="22"/>
        <v>841.2</v>
      </c>
      <c r="E215" s="3">
        <f>SUM(E216:E219)</f>
        <v>300</v>
      </c>
      <c r="F215" s="3">
        <f>SUM(F216:F219)</f>
        <v>0</v>
      </c>
      <c r="G215" s="3">
        <f>SUM(G216:G219)</f>
        <v>541.2</v>
      </c>
      <c r="H215" s="12"/>
      <c r="I215" s="13"/>
    </row>
    <row r="216" spans="1:9" ht="14.25">
      <c r="A216" s="33"/>
      <c r="B216" s="47"/>
      <c r="C216" s="26" t="s">
        <v>31</v>
      </c>
      <c r="D216" s="3">
        <f t="shared" si="22"/>
        <v>0</v>
      </c>
      <c r="E216" s="3">
        <v>0</v>
      </c>
      <c r="F216" s="3">
        <v>0</v>
      </c>
      <c r="G216" s="3">
        <v>0</v>
      </c>
      <c r="H216" s="12"/>
      <c r="I216" s="13"/>
    </row>
    <row r="217" spans="1:9" ht="14.25">
      <c r="A217" s="33"/>
      <c r="B217" s="47"/>
      <c r="C217" s="26" t="s">
        <v>32</v>
      </c>
      <c r="D217" s="3">
        <f t="shared" si="22"/>
        <v>0</v>
      </c>
      <c r="E217" s="3">
        <v>0</v>
      </c>
      <c r="F217" s="3">
        <v>0</v>
      </c>
      <c r="G217" s="3">
        <v>0</v>
      </c>
      <c r="H217" s="12"/>
      <c r="I217" s="13"/>
    </row>
    <row r="218" spans="1:9" ht="14.25">
      <c r="A218" s="33"/>
      <c r="B218" s="47"/>
      <c r="C218" s="26" t="s">
        <v>35</v>
      </c>
      <c r="D218" s="3">
        <f t="shared" si="22"/>
        <v>841.2</v>
      </c>
      <c r="E218" s="3">
        <f>'Приложение 2'!E123</f>
        <v>300</v>
      </c>
      <c r="F218" s="3">
        <f>'Приложение 2'!F123</f>
        <v>0</v>
      </c>
      <c r="G218" s="3">
        <f>'Приложение 2'!G123</f>
        <v>541.2</v>
      </c>
      <c r="H218" s="12"/>
      <c r="I218" s="13"/>
    </row>
    <row r="219" spans="1:9" ht="14.25">
      <c r="A219" s="34"/>
      <c r="B219" s="47"/>
      <c r="C219" s="26" t="s">
        <v>33</v>
      </c>
      <c r="D219" s="3">
        <f t="shared" si="22"/>
        <v>0</v>
      </c>
      <c r="E219" s="3">
        <v>0</v>
      </c>
      <c r="F219" s="3">
        <v>0</v>
      </c>
      <c r="G219" s="3">
        <v>0</v>
      </c>
      <c r="H219" s="12"/>
      <c r="I219" s="13"/>
    </row>
    <row r="220" spans="1:9" ht="14.25">
      <c r="A220" s="31" t="s">
        <v>70</v>
      </c>
      <c r="B220" s="47" t="s">
        <v>71</v>
      </c>
      <c r="C220" s="26" t="s">
        <v>104</v>
      </c>
      <c r="D220" s="3">
        <f t="shared" si="22"/>
        <v>7717.5</v>
      </c>
      <c r="E220" s="3">
        <f>SUM(E221:E224)</f>
        <v>0</v>
      </c>
      <c r="F220" s="3">
        <f>SUM(F221:F224)</f>
        <v>4288.5</v>
      </c>
      <c r="G220" s="3">
        <f>SUM(G221:G224)</f>
        <v>3429</v>
      </c>
      <c r="H220" s="12"/>
      <c r="I220" s="13"/>
    </row>
    <row r="221" spans="1:9" ht="14.25">
      <c r="A221" s="33"/>
      <c r="B221" s="47"/>
      <c r="C221" s="26" t="s">
        <v>31</v>
      </c>
      <c r="D221" s="3">
        <f t="shared" si="22"/>
        <v>0</v>
      </c>
      <c r="E221" s="3">
        <v>0</v>
      </c>
      <c r="F221" s="3">
        <v>0</v>
      </c>
      <c r="G221" s="3">
        <v>0</v>
      </c>
      <c r="H221" s="12"/>
      <c r="I221" s="13"/>
    </row>
    <row r="222" spans="1:9" ht="14.25">
      <c r="A222" s="33"/>
      <c r="B222" s="47"/>
      <c r="C222" s="26" t="s">
        <v>32</v>
      </c>
      <c r="D222" s="3">
        <f t="shared" si="22"/>
        <v>0</v>
      </c>
      <c r="E222" s="3">
        <v>0</v>
      </c>
      <c r="F222" s="3">
        <v>0</v>
      </c>
      <c r="G222" s="3">
        <v>0</v>
      </c>
      <c r="H222" s="12"/>
      <c r="I222" s="13"/>
    </row>
    <row r="223" spans="1:9" ht="14.25">
      <c r="A223" s="33"/>
      <c r="B223" s="47"/>
      <c r="C223" s="26" t="s">
        <v>35</v>
      </c>
      <c r="D223" s="3">
        <f t="shared" si="22"/>
        <v>7717.5</v>
      </c>
      <c r="E223" s="3">
        <f>'Приложение 2'!E126</f>
        <v>0</v>
      </c>
      <c r="F223" s="3">
        <f>'Приложение 2'!F126</f>
        <v>4288.5</v>
      </c>
      <c r="G223" s="3">
        <f>'Приложение 2'!G126</f>
        <v>3429</v>
      </c>
      <c r="H223" s="12"/>
      <c r="I223" s="13"/>
    </row>
    <row r="224" spans="1:9" ht="14.25">
      <c r="A224" s="34"/>
      <c r="B224" s="47"/>
      <c r="C224" s="26" t="s">
        <v>33</v>
      </c>
      <c r="D224" s="3">
        <f t="shared" si="22"/>
        <v>0</v>
      </c>
      <c r="E224" s="3">
        <v>0</v>
      </c>
      <c r="F224" s="3">
        <v>0</v>
      </c>
      <c r="G224" s="3">
        <v>0</v>
      </c>
      <c r="H224" s="12"/>
      <c r="I224" s="13"/>
    </row>
    <row r="225" spans="1:9" ht="15.75" customHeight="1">
      <c r="A225" s="31" t="s">
        <v>72</v>
      </c>
      <c r="B225" s="47" t="s">
        <v>80</v>
      </c>
      <c r="C225" s="26" t="s">
        <v>104</v>
      </c>
      <c r="D225" s="3">
        <f t="shared" si="22"/>
        <v>440</v>
      </c>
      <c r="E225" s="3">
        <f>SUM(E226:E229)</f>
        <v>150</v>
      </c>
      <c r="F225" s="3">
        <f>SUM(F226:F229)</f>
        <v>140</v>
      </c>
      <c r="G225" s="3">
        <f>SUM(G226:G229)</f>
        <v>150</v>
      </c>
      <c r="H225" s="12"/>
      <c r="I225" s="13"/>
    </row>
    <row r="226" spans="1:9" ht="14.25">
      <c r="A226" s="33"/>
      <c r="B226" s="47"/>
      <c r="C226" s="26" t="s">
        <v>31</v>
      </c>
      <c r="D226" s="3">
        <f t="shared" si="22"/>
        <v>0</v>
      </c>
      <c r="E226" s="3">
        <v>0</v>
      </c>
      <c r="F226" s="3">
        <v>0</v>
      </c>
      <c r="G226" s="3">
        <v>0</v>
      </c>
      <c r="H226" s="12"/>
      <c r="I226" s="13"/>
    </row>
    <row r="227" spans="1:9" ht="14.25">
      <c r="A227" s="33"/>
      <c r="B227" s="47"/>
      <c r="C227" s="26" t="s">
        <v>32</v>
      </c>
      <c r="D227" s="3">
        <f t="shared" si="22"/>
        <v>0</v>
      </c>
      <c r="E227" s="3">
        <v>0</v>
      </c>
      <c r="F227" s="3">
        <v>0</v>
      </c>
      <c r="G227" s="3">
        <v>0</v>
      </c>
      <c r="H227" s="12"/>
      <c r="I227" s="13"/>
    </row>
    <row r="228" spans="1:9" ht="14.25">
      <c r="A228" s="33"/>
      <c r="B228" s="47"/>
      <c r="C228" s="26" t="s">
        <v>35</v>
      </c>
      <c r="D228" s="3">
        <f t="shared" si="22"/>
        <v>440</v>
      </c>
      <c r="E228" s="3">
        <f>'Приложение 2'!E129</f>
        <v>150</v>
      </c>
      <c r="F228" s="3">
        <f>'Приложение 2'!F129</f>
        <v>140</v>
      </c>
      <c r="G228" s="3">
        <f>'Приложение 2'!G129</f>
        <v>150</v>
      </c>
      <c r="H228" s="12"/>
      <c r="I228" s="13"/>
    </row>
    <row r="229" spans="1:9" ht="20.25" customHeight="1">
      <c r="A229" s="34"/>
      <c r="B229" s="47"/>
      <c r="C229" s="26" t="s">
        <v>33</v>
      </c>
      <c r="D229" s="3">
        <f t="shared" si="22"/>
        <v>0</v>
      </c>
      <c r="E229" s="3">
        <v>0</v>
      </c>
      <c r="F229" s="3">
        <v>0</v>
      </c>
      <c r="G229" s="3">
        <v>0</v>
      </c>
      <c r="H229" s="12"/>
      <c r="I229" s="13"/>
    </row>
    <row r="230" spans="1:9" ht="14.25">
      <c r="A230" s="31" t="s">
        <v>73</v>
      </c>
      <c r="B230" s="47" t="s">
        <v>74</v>
      </c>
      <c r="C230" s="26" t="s">
        <v>104</v>
      </c>
      <c r="D230" s="3">
        <f t="shared" si="22"/>
        <v>847</v>
      </c>
      <c r="E230" s="3">
        <f>SUM(E231:E234)</f>
        <v>200</v>
      </c>
      <c r="F230" s="3">
        <f>SUM(F231:F234)</f>
        <v>276</v>
      </c>
      <c r="G230" s="3">
        <f>SUM(G231:G234)</f>
        <v>371</v>
      </c>
      <c r="H230" s="14"/>
      <c r="I230" s="15"/>
    </row>
    <row r="231" spans="1:9" ht="14.25">
      <c r="A231" s="33"/>
      <c r="B231" s="47"/>
      <c r="C231" s="26" t="s">
        <v>31</v>
      </c>
      <c r="D231" s="3">
        <f t="shared" si="22"/>
        <v>0</v>
      </c>
      <c r="E231" s="3">
        <v>0</v>
      </c>
      <c r="F231" s="3">
        <v>0</v>
      </c>
      <c r="G231" s="3">
        <v>0</v>
      </c>
      <c r="H231" s="12"/>
      <c r="I231" s="13"/>
    </row>
    <row r="232" spans="1:9" ht="14.25">
      <c r="A232" s="33"/>
      <c r="B232" s="47"/>
      <c r="C232" s="26" t="s">
        <v>32</v>
      </c>
      <c r="D232" s="3">
        <f t="shared" si="22"/>
        <v>0</v>
      </c>
      <c r="E232" s="3">
        <v>0</v>
      </c>
      <c r="F232" s="3">
        <v>0</v>
      </c>
      <c r="G232" s="3">
        <v>0</v>
      </c>
      <c r="H232" s="12"/>
      <c r="I232" s="13"/>
    </row>
    <row r="233" spans="1:9" ht="14.25">
      <c r="A233" s="33"/>
      <c r="B233" s="47"/>
      <c r="C233" s="26" t="s">
        <v>35</v>
      </c>
      <c r="D233" s="3">
        <f t="shared" si="22"/>
        <v>847</v>
      </c>
      <c r="E233" s="3">
        <f>'Приложение 2'!E132</f>
        <v>200</v>
      </c>
      <c r="F233" s="3">
        <f>'Приложение 2'!F132</f>
        <v>276</v>
      </c>
      <c r="G233" s="3">
        <f>'Приложение 2'!G132</f>
        <v>371</v>
      </c>
      <c r="H233" s="12"/>
      <c r="I233" s="13"/>
    </row>
    <row r="234" spans="1:9" ht="14.25">
      <c r="A234" s="34"/>
      <c r="B234" s="47"/>
      <c r="C234" s="26" t="s">
        <v>33</v>
      </c>
      <c r="D234" s="3">
        <f t="shared" si="22"/>
        <v>0</v>
      </c>
      <c r="E234" s="3">
        <v>0</v>
      </c>
      <c r="F234" s="3">
        <v>0</v>
      </c>
      <c r="G234" s="3">
        <v>0</v>
      </c>
      <c r="H234" s="12"/>
      <c r="I234" s="13"/>
    </row>
    <row r="235" spans="1:9" ht="14.25" hidden="1">
      <c r="A235" s="31" t="s">
        <v>39</v>
      </c>
      <c r="B235" s="47" t="s">
        <v>36</v>
      </c>
      <c r="C235" s="26" t="s">
        <v>3</v>
      </c>
      <c r="D235" s="3">
        <f aca="true" t="shared" si="24" ref="D235:D255">SUM(E235:G235)</f>
        <v>0</v>
      </c>
      <c r="E235" s="3">
        <f>SUM(E236:E239)</f>
        <v>0</v>
      </c>
      <c r="F235" s="3">
        <f>SUM(F236:F239)</f>
        <v>0</v>
      </c>
      <c r="G235" s="3">
        <f>SUM(G236:G239)</f>
        <v>0</v>
      </c>
      <c r="H235" s="12"/>
      <c r="I235" s="13"/>
    </row>
    <row r="236" spans="1:9" ht="14.25" hidden="1">
      <c r="A236" s="33"/>
      <c r="B236" s="47"/>
      <c r="C236" s="26" t="s">
        <v>31</v>
      </c>
      <c r="D236" s="3">
        <f t="shared" si="24"/>
        <v>0</v>
      </c>
      <c r="E236" s="3">
        <v>0</v>
      </c>
      <c r="F236" s="3">
        <v>0</v>
      </c>
      <c r="G236" s="3">
        <v>0</v>
      </c>
      <c r="H236" s="12"/>
      <c r="I236" s="13"/>
    </row>
    <row r="237" spans="1:9" ht="14.25" hidden="1">
      <c r="A237" s="33"/>
      <c r="B237" s="47"/>
      <c r="C237" s="26" t="s">
        <v>32</v>
      </c>
      <c r="D237" s="3">
        <f t="shared" si="24"/>
        <v>0</v>
      </c>
      <c r="E237" s="3">
        <v>0</v>
      </c>
      <c r="F237" s="3">
        <v>0</v>
      </c>
      <c r="G237" s="3">
        <v>0</v>
      </c>
      <c r="H237" s="12"/>
      <c r="I237" s="13"/>
    </row>
    <row r="238" spans="1:9" ht="14.25" hidden="1">
      <c r="A238" s="33"/>
      <c r="B238" s="47"/>
      <c r="C238" s="26" t="s">
        <v>35</v>
      </c>
      <c r="D238" s="3">
        <f t="shared" si="24"/>
        <v>0</v>
      </c>
      <c r="E238" s="3">
        <f>'Приложение 2'!E135</f>
        <v>0</v>
      </c>
      <c r="F238" s="3">
        <f>'Приложение 2'!F135</f>
        <v>0</v>
      </c>
      <c r="G238" s="3">
        <f>'Приложение 2'!G135</f>
        <v>0</v>
      </c>
      <c r="H238" s="12"/>
      <c r="I238" s="13"/>
    </row>
    <row r="239" spans="1:9" ht="14.25" hidden="1">
      <c r="A239" s="33"/>
      <c r="B239" s="47"/>
      <c r="C239" s="26" t="s">
        <v>33</v>
      </c>
      <c r="D239" s="3">
        <f t="shared" si="24"/>
        <v>0</v>
      </c>
      <c r="E239" s="3">
        <v>0</v>
      </c>
      <c r="F239" s="3">
        <v>0</v>
      </c>
      <c r="G239" s="3">
        <v>0</v>
      </c>
      <c r="H239" s="12"/>
      <c r="I239" s="13"/>
    </row>
    <row r="240" spans="1:9" ht="48.75" customHeight="1">
      <c r="A240" s="31" t="s">
        <v>39</v>
      </c>
      <c r="B240" s="47" t="s">
        <v>108</v>
      </c>
      <c r="C240" s="26" t="s">
        <v>104</v>
      </c>
      <c r="D240" s="3">
        <f t="shared" si="24"/>
        <v>52714.6</v>
      </c>
      <c r="E240" s="3">
        <f>SUM(E241:E244)</f>
        <v>52714.6</v>
      </c>
      <c r="F240" s="3">
        <f>SUM(F241:F244)</f>
        <v>0</v>
      </c>
      <c r="G240" s="3">
        <f>SUM(G241:G244)</f>
        <v>0</v>
      </c>
      <c r="H240" s="14"/>
      <c r="I240" s="15"/>
    </row>
    <row r="241" spans="1:9" ht="48.75" customHeight="1">
      <c r="A241" s="33"/>
      <c r="B241" s="47"/>
      <c r="C241" s="22" t="s">
        <v>31</v>
      </c>
      <c r="D241" s="3">
        <f t="shared" si="24"/>
        <v>0</v>
      </c>
      <c r="E241" s="3">
        <v>0</v>
      </c>
      <c r="F241" s="3">
        <v>0</v>
      </c>
      <c r="G241" s="3">
        <v>0</v>
      </c>
      <c r="H241" s="12"/>
      <c r="I241" s="13"/>
    </row>
    <row r="242" spans="1:9" ht="48.75" customHeight="1">
      <c r="A242" s="33"/>
      <c r="B242" s="47"/>
      <c r="C242" s="22" t="s">
        <v>32</v>
      </c>
      <c r="D242" s="3">
        <f t="shared" si="24"/>
        <v>52714.6</v>
      </c>
      <c r="E242" s="3">
        <f>60540-7825.4</f>
        <v>52714.6</v>
      </c>
      <c r="F242" s="3">
        <f>'Приложение 2'!F138</f>
        <v>0</v>
      </c>
      <c r="G242" s="3">
        <f>'Приложение 2'!G138</f>
        <v>0</v>
      </c>
      <c r="H242" s="12"/>
      <c r="I242" s="13"/>
    </row>
    <row r="243" spans="1:9" ht="48.75" customHeight="1">
      <c r="A243" s="33"/>
      <c r="B243" s="47"/>
      <c r="C243" s="22" t="s">
        <v>35</v>
      </c>
      <c r="D243" s="3">
        <f t="shared" si="24"/>
        <v>0</v>
      </c>
      <c r="E243" s="3">
        <v>0</v>
      </c>
      <c r="F243" s="3">
        <f>'Приложение 2'!F138</f>
        <v>0</v>
      </c>
      <c r="G243" s="3">
        <f>'Приложение 2'!G138</f>
        <v>0</v>
      </c>
      <c r="H243" s="12"/>
      <c r="I243" s="13"/>
    </row>
    <row r="244" spans="1:9" ht="62.25" customHeight="1">
      <c r="A244" s="34"/>
      <c r="B244" s="47"/>
      <c r="C244" s="22" t="s">
        <v>33</v>
      </c>
      <c r="D244" s="3">
        <f t="shared" si="24"/>
        <v>0</v>
      </c>
      <c r="E244" s="3">
        <v>0</v>
      </c>
      <c r="F244" s="3">
        <v>0</v>
      </c>
      <c r="G244" s="3">
        <v>0</v>
      </c>
      <c r="H244" s="12"/>
      <c r="I244" s="13"/>
    </row>
    <row r="245" spans="1:9" ht="14.25">
      <c r="A245" s="25">
        <v>1</v>
      </c>
      <c r="B245" s="25">
        <v>2</v>
      </c>
      <c r="C245" s="25">
        <v>3</v>
      </c>
      <c r="D245" s="25">
        <v>4</v>
      </c>
      <c r="E245" s="25">
        <v>5</v>
      </c>
      <c r="F245" s="25">
        <v>6</v>
      </c>
      <c r="G245" s="25">
        <v>7</v>
      </c>
      <c r="H245" s="12"/>
      <c r="I245" s="13"/>
    </row>
    <row r="246" spans="1:9" ht="15.75" customHeight="1">
      <c r="A246" s="31" t="s">
        <v>90</v>
      </c>
      <c r="B246" s="48" t="s">
        <v>96</v>
      </c>
      <c r="C246" s="26" t="s">
        <v>104</v>
      </c>
      <c r="D246" s="3">
        <f t="shared" si="24"/>
        <v>1298</v>
      </c>
      <c r="E246" s="3">
        <f>SUM(E247:E250)</f>
        <v>1298</v>
      </c>
      <c r="F246" s="3">
        <f>SUM(F247:F250)</f>
        <v>0</v>
      </c>
      <c r="G246" s="3">
        <f>SUM(G247:G250)</f>
        <v>0</v>
      </c>
      <c r="H246" s="12"/>
      <c r="I246" s="13"/>
    </row>
    <row r="247" spans="1:9" ht="14.25">
      <c r="A247" s="33"/>
      <c r="B247" s="49"/>
      <c r="C247" s="26" t="s">
        <v>31</v>
      </c>
      <c r="D247" s="3">
        <f t="shared" si="24"/>
        <v>0</v>
      </c>
      <c r="E247" s="3">
        <v>0</v>
      </c>
      <c r="F247" s="3">
        <v>0</v>
      </c>
      <c r="G247" s="3">
        <v>0</v>
      </c>
      <c r="H247" s="12"/>
      <c r="I247" s="13"/>
    </row>
    <row r="248" spans="1:9" ht="14.25">
      <c r="A248" s="33"/>
      <c r="B248" s="49"/>
      <c r="C248" s="26" t="s">
        <v>32</v>
      </c>
      <c r="D248" s="3">
        <f t="shared" si="24"/>
        <v>1298</v>
      </c>
      <c r="E248" s="3">
        <v>1298</v>
      </c>
      <c r="F248" s="3">
        <v>0</v>
      </c>
      <c r="G248" s="3">
        <v>0</v>
      </c>
      <c r="H248" s="12"/>
      <c r="I248" s="13"/>
    </row>
    <row r="249" spans="1:9" ht="14.25">
      <c r="A249" s="33"/>
      <c r="B249" s="49"/>
      <c r="C249" s="26" t="s">
        <v>35</v>
      </c>
      <c r="D249" s="3">
        <f t="shared" si="24"/>
        <v>0</v>
      </c>
      <c r="E249" s="3">
        <v>0</v>
      </c>
      <c r="F249" s="3">
        <f>'Приложение 2'!F141</f>
        <v>0</v>
      </c>
      <c r="G249" s="3">
        <f>'Приложение 2'!G141</f>
        <v>0</v>
      </c>
      <c r="H249" s="12"/>
      <c r="I249" s="13"/>
    </row>
    <row r="250" spans="1:9" ht="95.25" customHeight="1">
      <c r="A250" s="34"/>
      <c r="B250" s="50"/>
      <c r="C250" s="22" t="s">
        <v>33</v>
      </c>
      <c r="D250" s="3">
        <f t="shared" si="24"/>
        <v>0</v>
      </c>
      <c r="E250" s="3">
        <v>0</v>
      </c>
      <c r="F250" s="3">
        <v>0</v>
      </c>
      <c r="G250" s="3">
        <v>0</v>
      </c>
      <c r="H250" s="12"/>
      <c r="I250" s="13"/>
    </row>
    <row r="251" spans="1:9" ht="14.25">
      <c r="A251" s="31" t="s">
        <v>93</v>
      </c>
      <c r="B251" s="47" t="s">
        <v>98</v>
      </c>
      <c r="C251" s="26" t="s">
        <v>104</v>
      </c>
      <c r="D251" s="3">
        <f t="shared" si="24"/>
        <v>2751.4</v>
      </c>
      <c r="E251" s="3">
        <f>SUM(E252:E255)</f>
        <v>2751.4</v>
      </c>
      <c r="F251" s="3">
        <f>SUM(F252:F255)</f>
        <v>0</v>
      </c>
      <c r="G251" s="3">
        <f>SUM(G252:G255)</f>
        <v>0</v>
      </c>
      <c r="H251" s="14"/>
      <c r="I251" s="15"/>
    </row>
    <row r="252" spans="1:9" ht="14.25">
      <c r="A252" s="33"/>
      <c r="B252" s="47"/>
      <c r="C252" s="22" t="s">
        <v>31</v>
      </c>
      <c r="D252" s="3">
        <f t="shared" si="24"/>
        <v>0</v>
      </c>
      <c r="E252" s="3">
        <v>0</v>
      </c>
      <c r="F252" s="3">
        <v>0</v>
      </c>
      <c r="G252" s="3">
        <v>0</v>
      </c>
      <c r="H252" s="12"/>
      <c r="I252" s="13"/>
    </row>
    <row r="253" spans="1:9" ht="14.25">
      <c r="A253" s="33"/>
      <c r="B253" s="47"/>
      <c r="C253" s="22" t="s">
        <v>32</v>
      </c>
      <c r="D253" s="3">
        <f t="shared" si="24"/>
        <v>2751.4</v>
      </c>
      <c r="E253" s="3">
        <f>2076.4+675</f>
        <v>2751.4</v>
      </c>
      <c r="F253" s="3">
        <f>'Приложение 2'!F144</f>
        <v>0</v>
      </c>
      <c r="G253" s="3">
        <f>'Приложение 2'!G144</f>
        <v>0</v>
      </c>
      <c r="H253" s="12"/>
      <c r="I253" s="13"/>
    </row>
    <row r="254" spans="1:9" ht="14.25">
      <c r="A254" s="33"/>
      <c r="B254" s="47"/>
      <c r="C254" s="22" t="s">
        <v>35</v>
      </c>
      <c r="D254" s="3">
        <f t="shared" si="24"/>
        <v>0</v>
      </c>
      <c r="E254" s="3">
        <v>0</v>
      </c>
      <c r="F254" s="3">
        <f>'Приложение 2'!F144</f>
        <v>0</v>
      </c>
      <c r="G254" s="3">
        <f>'Приложение 2'!G144</f>
        <v>0</v>
      </c>
      <c r="H254" s="12"/>
      <c r="I254" s="13"/>
    </row>
    <row r="255" spans="1:9" ht="164.25" customHeight="1">
      <c r="A255" s="34"/>
      <c r="B255" s="47"/>
      <c r="C255" s="22" t="s">
        <v>33</v>
      </c>
      <c r="D255" s="3">
        <f t="shared" si="24"/>
        <v>0</v>
      </c>
      <c r="E255" s="3">
        <v>0</v>
      </c>
      <c r="F255" s="3">
        <v>0</v>
      </c>
      <c r="G255" s="3">
        <v>0</v>
      </c>
      <c r="H255" s="12"/>
      <c r="I255" s="13"/>
    </row>
    <row r="256" spans="1:9" ht="14.25" hidden="1">
      <c r="A256" s="31" t="s">
        <v>39</v>
      </c>
      <c r="B256" s="47"/>
      <c r="C256" s="26" t="s">
        <v>3</v>
      </c>
      <c r="D256" s="3">
        <f aca="true" t="shared" si="25" ref="D256:D265">SUM(E256:G256)</f>
        <v>0</v>
      </c>
      <c r="E256" s="3">
        <f>SUM(E257:E260)</f>
        <v>0</v>
      </c>
      <c r="F256" s="3">
        <f>SUM(F257:F260)</f>
        <v>0</v>
      </c>
      <c r="G256" s="3">
        <f>SUM(G257:G260)</f>
        <v>0</v>
      </c>
      <c r="H256" s="12"/>
      <c r="I256" s="13"/>
    </row>
    <row r="257" spans="1:9" ht="14.25" hidden="1">
      <c r="A257" s="33"/>
      <c r="B257" s="47"/>
      <c r="C257" s="26" t="s">
        <v>31</v>
      </c>
      <c r="D257" s="3">
        <f t="shared" si="25"/>
        <v>0</v>
      </c>
      <c r="E257" s="3">
        <v>0</v>
      </c>
      <c r="F257" s="3">
        <v>0</v>
      </c>
      <c r="G257" s="3">
        <v>0</v>
      </c>
      <c r="H257" s="12"/>
      <c r="I257" s="13"/>
    </row>
    <row r="258" spans="1:9" ht="14.25" hidden="1">
      <c r="A258" s="33"/>
      <c r="B258" s="47"/>
      <c r="C258" s="26" t="s">
        <v>32</v>
      </c>
      <c r="D258" s="3">
        <f t="shared" si="25"/>
        <v>0</v>
      </c>
      <c r="E258" s="3">
        <v>0</v>
      </c>
      <c r="F258" s="3">
        <v>0</v>
      </c>
      <c r="G258" s="3">
        <v>0</v>
      </c>
      <c r="H258" s="12"/>
      <c r="I258" s="13"/>
    </row>
    <row r="259" spans="1:9" ht="14.25" hidden="1">
      <c r="A259" s="33"/>
      <c r="B259" s="47"/>
      <c r="C259" s="26" t="s">
        <v>35</v>
      </c>
      <c r="D259" s="3">
        <f t="shared" si="25"/>
        <v>0</v>
      </c>
      <c r="E259" s="3">
        <f>'Приложение 2'!E155</f>
        <v>0</v>
      </c>
      <c r="F259" s="3">
        <f>'Приложение 2'!F155</f>
        <v>0</v>
      </c>
      <c r="G259" s="3">
        <f>'Приложение 2'!G155</f>
        <v>0</v>
      </c>
      <c r="H259" s="12"/>
      <c r="I259" s="13"/>
    </row>
    <row r="260" spans="1:9" ht="14.25" hidden="1">
      <c r="A260" s="33"/>
      <c r="B260" s="47"/>
      <c r="C260" s="26" t="s">
        <v>33</v>
      </c>
      <c r="D260" s="3">
        <f t="shared" si="25"/>
        <v>0</v>
      </c>
      <c r="E260" s="3">
        <v>0</v>
      </c>
      <c r="F260" s="3">
        <v>0</v>
      </c>
      <c r="G260" s="3">
        <v>0</v>
      </c>
      <c r="H260" s="12"/>
      <c r="I260" s="13"/>
    </row>
    <row r="261" spans="1:9" ht="14.25">
      <c r="A261" s="31" t="s">
        <v>92</v>
      </c>
      <c r="B261" s="47" t="s">
        <v>97</v>
      </c>
      <c r="C261" s="26" t="s">
        <v>104</v>
      </c>
      <c r="D261" s="3">
        <f t="shared" si="25"/>
        <v>25950.6</v>
      </c>
      <c r="E261" s="3">
        <f>SUM(E262:E265)</f>
        <v>25950.6</v>
      </c>
      <c r="F261" s="3">
        <f>SUM(F262:F265)</f>
        <v>0</v>
      </c>
      <c r="G261" s="3">
        <f>SUM(G262:G265)</f>
        <v>0</v>
      </c>
      <c r="H261" s="14"/>
      <c r="I261" s="15"/>
    </row>
    <row r="262" spans="1:9" ht="14.25">
      <c r="A262" s="33"/>
      <c r="B262" s="47"/>
      <c r="C262" s="26" t="s">
        <v>31</v>
      </c>
      <c r="D262" s="3">
        <f t="shared" si="25"/>
        <v>0</v>
      </c>
      <c r="E262" s="3">
        <v>0</v>
      </c>
      <c r="F262" s="3">
        <v>0</v>
      </c>
      <c r="G262" s="3">
        <v>0</v>
      </c>
      <c r="H262" s="12"/>
      <c r="I262" s="13"/>
    </row>
    <row r="263" spans="1:9" ht="14.25">
      <c r="A263" s="33"/>
      <c r="B263" s="47"/>
      <c r="C263" s="26" t="s">
        <v>32</v>
      </c>
      <c r="D263" s="3">
        <f t="shared" si="25"/>
        <v>25950.6</v>
      </c>
      <c r="E263" s="3">
        <f>26625.6-675</f>
        <v>25950.6</v>
      </c>
      <c r="F263" s="3">
        <f>'Приложение 2'!F147</f>
        <v>0</v>
      </c>
      <c r="G263" s="3">
        <f>'Приложение 2'!G147</f>
        <v>0</v>
      </c>
      <c r="H263" s="12"/>
      <c r="I263" s="13"/>
    </row>
    <row r="264" spans="1:9" ht="14.25">
      <c r="A264" s="33"/>
      <c r="B264" s="47"/>
      <c r="C264" s="26" t="s">
        <v>35</v>
      </c>
      <c r="D264" s="3">
        <f t="shared" si="25"/>
        <v>0</v>
      </c>
      <c r="E264" s="3">
        <v>0</v>
      </c>
      <c r="F264" s="3">
        <v>0</v>
      </c>
      <c r="G264" s="3">
        <v>0</v>
      </c>
      <c r="H264" s="12"/>
      <c r="I264" s="13"/>
    </row>
    <row r="265" spans="1:9" ht="14.25">
      <c r="A265" s="34"/>
      <c r="B265" s="47"/>
      <c r="C265" s="26" t="s">
        <v>33</v>
      </c>
      <c r="D265" s="3">
        <f t="shared" si="25"/>
        <v>0</v>
      </c>
      <c r="E265" s="3">
        <v>0</v>
      </c>
      <c r="F265" s="3">
        <v>0</v>
      </c>
      <c r="G265" s="3">
        <v>0</v>
      </c>
      <c r="H265" s="12"/>
      <c r="I265" s="13"/>
    </row>
    <row r="266" spans="1:9" s="7" customFormat="1" ht="13.5">
      <c r="A266" s="16"/>
      <c r="B266" s="16"/>
      <c r="C266" s="16"/>
      <c r="D266" s="16"/>
      <c r="E266" s="17"/>
      <c r="F266" s="17"/>
      <c r="G266" s="17"/>
      <c r="H266" s="18"/>
      <c r="I266" s="19"/>
    </row>
  </sheetData>
  <sheetProtection/>
  <autoFilter ref="A6:I239"/>
  <mergeCells count="100">
    <mergeCell ref="A88:A92"/>
    <mergeCell ref="B88:B92"/>
    <mergeCell ref="A93:A97"/>
    <mergeCell ref="B93:B97"/>
    <mergeCell ref="A261:A265"/>
    <mergeCell ref="B261:B265"/>
    <mergeCell ref="A246:A250"/>
    <mergeCell ref="B246:B250"/>
    <mergeCell ref="A251:A255"/>
    <mergeCell ref="B251:B255"/>
    <mergeCell ref="A256:A260"/>
    <mergeCell ref="B256:B260"/>
    <mergeCell ref="A240:A244"/>
    <mergeCell ref="B240:B244"/>
    <mergeCell ref="B151:B155"/>
    <mergeCell ref="A82:A86"/>
    <mergeCell ref="B82:B86"/>
    <mergeCell ref="A115:A119"/>
    <mergeCell ref="B115:B119"/>
    <mergeCell ref="A121:A125"/>
    <mergeCell ref="B121:B125"/>
    <mergeCell ref="A110:A114"/>
    <mergeCell ref="B110:B114"/>
    <mergeCell ref="A126:A140"/>
    <mergeCell ref="B235:B239"/>
    <mergeCell ref="A235:A239"/>
    <mergeCell ref="A225:A229"/>
    <mergeCell ref="B225:B229"/>
    <mergeCell ref="A199:A203"/>
    <mergeCell ref="B199:B203"/>
    <mergeCell ref="A204:A208"/>
    <mergeCell ref="A230:A234"/>
    <mergeCell ref="B230:B234"/>
    <mergeCell ref="B204:B208"/>
    <mergeCell ref="A210:A214"/>
    <mergeCell ref="B210:B214"/>
    <mergeCell ref="A215:A219"/>
    <mergeCell ref="B215:B219"/>
    <mergeCell ref="A220:A224"/>
    <mergeCell ref="B220:B224"/>
    <mergeCell ref="B164:B168"/>
    <mergeCell ref="A194:A198"/>
    <mergeCell ref="B194:B198"/>
    <mergeCell ref="A184:A188"/>
    <mergeCell ref="B184:B188"/>
    <mergeCell ref="A189:A193"/>
    <mergeCell ref="B189:B193"/>
    <mergeCell ref="A151:A155"/>
    <mergeCell ref="A174:A178"/>
    <mergeCell ref="B174:B178"/>
    <mergeCell ref="A179:A183"/>
    <mergeCell ref="B179:B183"/>
    <mergeCell ref="A146:A150"/>
    <mergeCell ref="B146:B150"/>
    <mergeCell ref="A157:A163"/>
    <mergeCell ref="B157:B163"/>
    <mergeCell ref="A164:A168"/>
    <mergeCell ref="B98:B104"/>
    <mergeCell ref="A72:A76"/>
    <mergeCell ref="B72:B76"/>
    <mergeCell ref="A169:A173"/>
    <mergeCell ref="B169:B173"/>
    <mergeCell ref="B126:B130"/>
    <mergeCell ref="A141:A145"/>
    <mergeCell ref="B141:B145"/>
    <mergeCell ref="B131:B135"/>
    <mergeCell ref="B136:B140"/>
    <mergeCell ref="A62:A66"/>
    <mergeCell ref="B37:B41"/>
    <mergeCell ref="B42:B46"/>
    <mergeCell ref="B47:B51"/>
    <mergeCell ref="B52:B56"/>
    <mergeCell ref="A105:A109"/>
    <mergeCell ref="B105:B109"/>
    <mergeCell ref="A67:A71"/>
    <mergeCell ref="B67:B71"/>
    <mergeCell ref="A98:A104"/>
    <mergeCell ref="B26:B30"/>
    <mergeCell ref="A26:A30"/>
    <mergeCell ref="A77:A81"/>
    <mergeCell ref="B77:B81"/>
    <mergeCell ref="A57:A61"/>
    <mergeCell ref="B57:B61"/>
    <mergeCell ref="A31:A35"/>
    <mergeCell ref="B31:B35"/>
    <mergeCell ref="A37:A56"/>
    <mergeCell ref="B62:B66"/>
    <mergeCell ref="D1:G1"/>
    <mergeCell ref="A2:G2"/>
    <mergeCell ref="E3:G3"/>
    <mergeCell ref="A4:A5"/>
    <mergeCell ref="B4:B5"/>
    <mergeCell ref="C4:C5"/>
    <mergeCell ref="D4:G4"/>
    <mergeCell ref="A7:A13"/>
    <mergeCell ref="B7:B13"/>
    <mergeCell ref="A14:A20"/>
    <mergeCell ref="B14:B20"/>
    <mergeCell ref="A21:A25"/>
    <mergeCell ref="B21:B25"/>
  </mergeCells>
  <printOptions horizontalCentered="1"/>
  <pageMargins left="0.3937007874015748" right="0.3937007874015748" top="0.4330708661417323" bottom="0.2362204724409449" header="0.31496062992125984" footer="0.15748031496062992"/>
  <pageSetup fitToHeight="17" horizontalDpi="600" verticalDpi="600" orientation="landscape" paperSize="9" scale="73" r:id="rId1"/>
  <rowBreaks count="7" manualBreakCount="7">
    <brk id="35" max="6" man="1"/>
    <brk id="86" max="6" man="1"/>
    <brk id="119" max="6" man="1"/>
    <brk id="155" max="6" man="1"/>
    <brk id="208" max="6" man="1"/>
    <brk id="244" max="6" man="1"/>
    <brk id="26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2022-10-05T01:16:02Z</dcterms:modified>
  <cp:category/>
  <cp:version/>
  <cp:contentType/>
  <cp:contentStatus/>
</cp:coreProperties>
</file>